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embeddings/oleObject2.bin" ContentType="application/vnd.openxmlformats-officedocument.oleObject"/>
  <Override PartName="/xl/comments3.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embeddings/oleObject3.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ICONTEC COBERTURA 2022\"/>
    </mc:Choice>
  </mc:AlternateContent>
  <xr:revisionPtr revIDLastSave="0" documentId="13_ncr:1_{69E49DCF-97FE-41D0-AD54-587572DA5314}" xr6:coauthVersionLast="47" xr6:coauthVersionMax="47" xr10:uidLastSave="{00000000-0000-0000-0000-000000000000}"/>
  <bookViews>
    <workbookView xWindow="-120" yWindow="-120" windowWidth="29040" windowHeight="15990" activeTab="6" xr2:uid="{00000000-000D-0000-FFFF-FFFF00000000}"/>
  </bookViews>
  <sheets>
    <sheet name="DATOSC03_001_2014" sheetId="16" r:id="rId1"/>
    <sheet name="DATOSC03_001_2015" sheetId="17" r:id="rId2"/>
    <sheet name="DATOSC03_001_2016" sheetId="18" r:id="rId3"/>
    <sheet name="DATOSC03_001_2017" sheetId="19" r:id="rId4"/>
    <sheet name="C03_001" sheetId="3" r:id="rId5"/>
    <sheet name="C03_002" sheetId="14" r:id="rId6"/>
    <sheet name="C03_003" sheetId="13" r:id="rId7"/>
  </sheets>
  <definedNames>
    <definedName name="_xlnm.Print_Area" localSheetId="4">'C03_001'!$A$1:$J$13</definedName>
    <definedName name="_xlnm.Print_Area" localSheetId="5">'C03_002'!$A$1:$J$15</definedName>
    <definedName name="_xlnm.Print_Area" localSheetId="6">'C03_003'!$A$1:$J$15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13" l="1"/>
  <c r="I32" i="13"/>
  <c r="I31" i="13"/>
  <c r="I30" i="14"/>
  <c r="R33" i="14"/>
  <c r="I30" i="3"/>
  <c r="R32" i="3"/>
  <c r="I29" i="14"/>
  <c r="I29" i="3"/>
  <c r="N28" i="3" l="1"/>
  <c r="O29" i="13" l="1"/>
  <c r="C27" i="3"/>
  <c r="N27" i="3"/>
  <c r="B29" i="19" l="1"/>
  <c r="F23" i="19" l="1"/>
  <c r="F22" i="19"/>
  <c r="B30" i="19"/>
  <c r="B31" i="19" s="1"/>
  <c r="B15" i="19"/>
  <c r="B12" i="19"/>
  <c r="B6" i="19"/>
  <c r="B8" i="19" s="1"/>
  <c r="B10" i="19" s="1"/>
  <c r="B16" i="19" l="1"/>
  <c r="B17" i="19" s="1"/>
  <c r="B20" i="19"/>
  <c r="B22" i="19" s="1"/>
  <c r="B23" i="19" s="1"/>
  <c r="B29" i="18" l="1"/>
  <c r="B30" i="18" l="1"/>
  <c r="B31" i="18" s="1"/>
  <c r="B15" i="18"/>
  <c r="B12" i="18"/>
  <c r="B6" i="18"/>
  <c r="B20" i="18" l="1"/>
  <c r="B22" i="18" s="1"/>
  <c r="B23" i="18" s="1"/>
  <c r="B8" i="18"/>
  <c r="B10" i="18" s="1"/>
  <c r="B16" i="18"/>
  <c r="B17" i="18" s="1"/>
  <c r="B30" i="17"/>
  <c r="B31" i="17" s="1"/>
  <c r="B15" i="17"/>
  <c r="B12" i="17"/>
  <c r="B6" i="17"/>
  <c r="B8" i="17" s="1"/>
  <c r="B10" i="17" s="1"/>
  <c r="D20" i="3"/>
  <c r="B29" i="16"/>
  <c r="B30" i="16" s="1"/>
  <c r="B21" i="16"/>
  <c r="B22" i="16" s="1"/>
  <c r="C22" i="14" s="1"/>
  <c r="B15" i="16"/>
  <c r="B12" i="16"/>
  <c r="B6" i="16"/>
  <c r="B8" i="16" s="1"/>
  <c r="B10" i="16" s="1"/>
  <c r="B19" i="14"/>
  <c r="B18" i="14"/>
  <c r="B17" i="14"/>
  <c r="B17" i="3"/>
  <c r="B16" i="3"/>
  <c r="B15" i="3"/>
  <c r="B19" i="13"/>
  <c r="B18" i="13"/>
  <c r="B17" i="13"/>
  <c r="C23" i="13" l="1"/>
  <c r="B31" i="16"/>
  <c r="D23" i="13" s="1"/>
  <c r="B16" i="16"/>
  <c r="C21" i="3" s="1"/>
  <c r="B16" i="17"/>
  <c r="B17" i="17" s="1"/>
  <c r="B20" i="17"/>
  <c r="B23" i="16"/>
  <c r="D22" i="14" s="1"/>
  <c r="B21" i="17" l="1"/>
  <c r="B22" i="17" s="1"/>
  <c r="B23" i="17" s="1"/>
  <c r="B17" i="16"/>
  <c r="D2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PwC</author>
    <author>Luis Alberto Ardila</author>
  </authors>
  <commentList>
    <comment ref="F20" authorId="0" shapeId="0" xr:uid="{00000000-0006-0000-0000-00000100000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L20" authorId="0" shapeId="0" xr:uid="{00000000-0006-0000-0000-00000200000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21" authorId="1" shapeId="0" xr:uid="{00000000-0006-0000-0000-000003000000}">
      <text>
        <r>
          <rPr>
            <b/>
            <sz val="9"/>
            <color indexed="81"/>
            <rFont val="Tahoma"/>
            <family val="2"/>
          </rPr>
          <t>Luis Alberto Ardila:</t>
        </r>
        <r>
          <rPr>
            <sz val="9"/>
            <color indexed="81"/>
            <rFont val="Tahoma"/>
            <family val="2"/>
          </rPr>
          <t xml:space="preserve">
Total alumnos Lista de Espera depurada: 6538</t>
        </r>
      </text>
    </comment>
    <comment ref="C21" authorId="1" shapeId="0" xr:uid="{00000000-0006-0000-0000-000004000000}">
      <text>
        <r>
          <rPr>
            <b/>
            <sz val="9"/>
            <color indexed="81"/>
            <rFont val="Tahoma"/>
            <family val="2"/>
          </rPr>
          <t>Luis Alberto Ardila:</t>
        </r>
        <r>
          <rPr>
            <sz val="9"/>
            <color indexed="81"/>
            <rFont val="Tahoma"/>
            <family val="2"/>
          </rPr>
          <t xml:space="preserve">
Total Alumnos inscritos Lista de Espera 201: 8977</t>
        </r>
      </text>
    </comment>
    <comment ref="F21" authorId="0" shapeId="0" xr:uid="{00000000-0006-0000-0000-00000500000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L21" authorId="0" shapeId="0" xr:uid="{00000000-0006-0000-0000-00000600000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PwC</author>
    <author>Luis Alberto Ardila</author>
  </authors>
  <commentList>
    <comment ref="F6" authorId="0" shapeId="0" xr:uid="{00000000-0006-0000-0400-00000100000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H9" authorId="0" shapeId="0" xr:uid="{00000000-0006-0000-0400-00000200000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H10" authorId="0" shapeId="0" xr:uid="{00000000-0006-0000-0400-00000300000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H11" authorId="0" shapeId="0" xr:uid="{00000000-0006-0000-0400-00000400000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H12" authorId="0" shapeId="0" xr:uid="{00000000-0006-0000-0400-00000500000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xr:uid="{00000000-0006-0000-0400-00000600000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xr:uid="{00000000-0006-0000-0400-00000700000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H14" authorId="0" shapeId="0" xr:uid="{00000000-0006-0000-0400-000008000000}">
      <text>
        <r>
          <rPr>
            <b/>
            <sz val="8"/>
            <color indexed="81"/>
            <rFont val="Tahoma"/>
            <family val="2"/>
          </rPr>
          <t>PwC:</t>
        </r>
        <r>
          <rPr>
            <sz val="8"/>
            <color indexed="81"/>
            <rFont val="Tahoma"/>
            <family val="2"/>
          </rPr>
          <t xml:space="preserve">
Rangos para la evaluación de las mediciones que se obtengan del indicador </t>
        </r>
      </text>
    </comment>
    <comment ref="F20" authorId="1" shapeId="0" xr:uid="{00000000-0006-0000-0400-000009000000}">
      <text>
        <r>
          <rPr>
            <b/>
            <sz val="9"/>
            <color indexed="81"/>
            <rFont val="Tahoma"/>
            <family val="2"/>
          </rPr>
          <t>Luis Alberto Ardila:</t>
        </r>
        <r>
          <rPr>
            <sz val="9"/>
            <color indexed="81"/>
            <rFont val="Tahoma"/>
            <family val="2"/>
          </rPr>
          <t xml:space="preserve">
REALIZAR UNA ACCION CORRECTIVA 2015</t>
        </r>
      </text>
    </comment>
    <comment ref="F21" authorId="1" shapeId="0" xr:uid="{00000000-0006-0000-0400-00000A000000}">
      <text>
        <r>
          <rPr>
            <b/>
            <sz val="9"/>
            <color indexed="81"/>
            <rFont val="Tahoma"/>
            <family val="2"/>
          </rPr>
          <t>Luis Alberto Ardila:</t>
        </r>
        <r>
          <rPr>
            <sz val="9"/>
            <color indexed="81"/>
            <rFont val="Tahoma"/>
            <family val="2"/>
          </rPr>
          <t xml:space="preserve">
REALIZAR UNA ACCION PREVENTIVA</t>
        </r>
      </text>
    </comment>
    <comment ref="E22" authorId="0" shapeId="0" xr:uid="{00000000-0006-0000-0400-00000B000000}">
      <text>
        <r>
          <rPr>
            <b/>
            <sz val="8"/>
            <color indexed="81"/>
            <rFont val="Tahoma"/>
            <family val="2"/>
          </rPr>
          <t>PwC:</t>
        </r>
        <r>
          <rPr>
            <sz val="8"/>
            <color indexed="81"/>
            <rFont val="Tahoma"/>
            <family val="2"/>
          </rPr>
          <t xml:space="preserve">
Según criterios establecidos en rangos de evaluación
</t>
        </r>
      </text>
    </comment>
    <comment ref="F22" authorId="0" shapeId="0" xr:uid="{00000000-0006-0000-0400-00000C00000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PwC</author>
    <author>Luis Alberto Ardila</author>
  </authors>
  <commentList>
    <comment ref="F6" authorId="0" shapeId="0" xr:uid="{00000000-0006-0000-0500-00000100000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xr:uid="{00000000-0006-0000-0500-00000200000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xr:uid="{00000000-0006-0000-0500-00000300000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xr:uid="{00000000-0006-0000-0500-00000400000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xr:uid="{00000000-0006-0000-0500-00000500000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xr:uid="{00000000-0006-0000-0500-00000600000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1" authorId="0" shapeId="0" xr:uid="{00000000-0006-0000-0500-00000700000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xr:uid="{00000000-0006-0000-0500-00000800000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xr:uid="{00000000-0006-0000-0500-00000900000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xr:uid="{00000000-0006-0000-0500-00000A00000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xr:uid="{00000000-0006-0000-0500-00000B00000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xr:uid="{00000000-0006-0000-0500-00000C00000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xr:uid="{00000000-0006-0000-0500-00000D00000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xr:uid="{00000000-0006-0000-0500-00000E000000}">
      <text>
        <r>
          <rPr>
            <b/>
            <sz val="8"/>
            <color indexed="81"/>
            <rFont val="Tahoma"/>
            <family val="2"/>
          </rPr>
          <t>PwC:</t>
        </r>
        <r>
          <rPr>
            <sz val="8"/>
            <color indexed="81"/>
            <rFont val="Tahoma"/>
            <family val="2"/>
          </rPr>
          <t xml:space="preserve">
Objetivo propuesto para el indicador, para indicadores estratégicos debe involucrar meta anual según Plan Indicativo</t>
        </r>
      </text>
    </comment>
    <comment ref="H14" authorId="0" shapeId="0" xr:uid="{00000000-0006-0000-0500-00000F000000}">
      <text>
        <r>
          <rPr>
            <b/>
            <sz val="8"/>
            <color indexed="81"/>
            <rFont val="Tahoma"/>
            <family val="2"/>
          </rPr>
          <t>PwC:</t>
        </r>
        <r>
          <rPr>
            <sz val="8"/>
            <color indexed="81"/>
            <rFont val="Tahoma"/>
            <family val="2"/>
          </rPr>
          <t xml:space="preserve">
Rangos para la evaluación de las mediciones que se obtengan del indicador </t>
        </r>
      </text>
    </comment>
    <comment ref="E21" authorId="0" shapeId="0" xr:uid="{00000000-0006-0000-0500-000010000000}">
      <text>
        <r>
          <rPr>
            <b/>
            <sz val="8"/>
            <color indexed="81"/>
            <rFont val="Tahoma"/>
            <family val="2"/>
          </rPr>
          <t>PwC:</t>
        </r>
        <r>
          <rPr>
            <sz val="8"/>
            <color indexed="81"/>
            <rFont val="Tahoma"/>
            <family val="2"/>
          </rPr>
          <t xml:space="preserve">
Según criterios establecidos en rangos de evaluación
</t>
        </r>
      </text>
    </comment>
    <comment ref="F21" authorId="0" shapeId="0" xr:uid="{00000000-0006-0000-0500-00001100000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 ref="F22" authorId="1" shapeId="0" xr:uid="{00000000-0006-0000-0500-000012000000}">
      <text>
        <r>
          <rPr>
            <b/>
            <sz val="9"/>
            <color indexed="81"/>
            <rFont val="Tahoma"/>
            <family val="2"/>
          </rPr>
          <t>Luis Alberto Ardila:</t>
        </r>
        <r>
          <rPr>
            <sz val="9"/>
            <color indexed="81"/>
            <rFont val="Tahoma"/>
            <family val="2"/>
          </rPr>
          <t xml:space="preserve">
REALIZAR CRONOGRAMA DE LA ACCION CORRECTIVA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PwC</author>
  </authors>
  <commentList>
    <comment ref="F6" authorId="0" shapeId="0" xr:uid="{00000000-0006-0000-0600-00000100000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xr:uid="{00000000-0006-0000-0600-00000200000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xr:uid="{00000000-0006-0000-0600-00000300000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xr:uid="{00000000-0006-0000-0600-00000400000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xr:uid="{00000000-0006-0000-0600-00000500000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xr:uid="{00000000-0006-0000-0600-00000600000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1" authorId="0" shapeId="0" xr:uid="{00000000-0006-0000-0600-00000700000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xr:uid="{00000000-0006-0000-0600-00000800000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2" authorId="0" shapeId="0" xr:uid="{00000000-0006-0000-0600-00000900000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xr:uid="{00000000-0006-0000-0600-00000A00000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xr:uid="{00000000-0006-0000-0600-00000B00000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xr:uid="{00000000-0006-0000-0600-00000C00000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xr:uid="{00000000-0006-0000-0600-00000D00000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xr:uid="{00000000-0006-0000-0600-00000E000000}">
      <text>
        <r>
          <rPr>
            <b/>
            <sz val="8"/>
            <color indexed="81"/>
            <rFont val="Tahoma"/>
            <family val="2"/>
          </rPr>
          <t>PwC:</t>
        </r>
        <r>
          <rPr>
            <sz val="8"/>
            <color indexed="81"/>
            <rFont val="Tahoma"/>
            <family val="2"/>
          </rPr>
          <t xml:space="preserve">
Objetivo propuesto para el indicador, para indicadores estratégicos debe involucrar meta anual según Plan Indicativo</t>
        </r>
      </text>
    </comment>
    <comment ref="H14" authorId="0" shapeId="0" xr:uid="{00000000-0006-0000-0600-00000F000000}">
      <text>
        <r>
          <rPr>
            <b/>
            <sz val="8"/>
            <color indexed="81"/>
            <rFont val="Tahoma"/>
            <family val="2"/>
          </rPr>
          <t>PwC:</t>
        </r>
        <r>
          <rPr>
            <sz val="8"/>
            <color indexed="81"/>
            <rFont val="Tahoma"/>
            <family val="2"/>
          </rPr>
          <t xml:space="preserve">
Rangos para la evaluación de las mediciones que se obtengan del indicador </t>
        </r>
      </text>
    </comment>
    <comment ref="E22" authorId="0" shapeId="0" xr:uid="{00000000-0006-0000-0600-000010000000}">
      <text>
        <r>
          <rPr>
            <b/>
            <sz val="8"/>
            <color indexed="81"/>
            <rFont val="Tahoma"/>
            <family val="2"/>
          </rPr>
          <t>PwC:</t>
        </r>
        <r>
          <rPr>
            <sz val="8"/>
            <color indexed="81"/>
            <rFont val="Tahoma"/>
            <family val="2"/>
          </rPr>
          <t xml:space="preserve">
Según criterios establecidos en rangos de evaluación
</t>
        </r>
      </text>
    </comment>
    <comment ref="F22" authorId="0" shapeId="0" xr:uid="{00000000-0006-0000-0600-00001100000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 ref="F23" authorId="0" shapeId="0" xr:uid="{00000000-0006-0000-0600-00001200000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List>
</comments>
</file>

<file path=xl/sharedStrings.xml><?xml version="1.0" encoding="utf-8"?>
<sst xmlns="http://schemas.openxmlformats.org/spreadsheetml/2006/main" count="566" uniqueCount="239">
  <si>
    <t>HOJA DE VIDA DE INDICADORES POR PROCESO</t>
  </si>
  <si>
    <t xml:space="preserve">Código del Indicador </t>
  </si>
  <si>
    <t>Nombre del indicador</t>
  </si>
  <si>
    <t>Tipo de indicador</t>
  </si>
  <si>
    <t>Objetivo del indicador</t>
  </si>
  <si>
    <t>Pertinencia del Indicador</t>
  </si>
  <si>
    <t>Unidad de medida</t>
  </si>
  <si>
    <t>Definición de variables de la Fórmula</t>
  </si>
  <si>
    <t>Fórmula para su Cálculo</t>
  </si>
  <si>
    <t>Aspectos metodológicos</t>
  </si>
  <si>
    <t>Fuente de los datos</t>
  </si>
  <si>
    <t>Periodicidad / Fechas de medición</t>
  </si>
  <si>
    <t>Responsable de generar el indicador</t>
  </si>
  <si>
    <t>Responsable del seguimiento del indicador</t>
  </si>
  <si>
    <t>DEFINICIÓN DEL INDICADOR</t>
  </si>
  <si>
    <t>Meta</t>
  </si>
  <si>
    <t>SEGUIMIENTO AL INDICADOR</t>
  </si>
  <si>
    <t>Fecha</t>
  </si>
  <si>
    <t>Fecha Limite</t>
  </si>
  <si>
    <t>Resultado</t>
  </si>
  <si>
    <t>Producto</t>
  </si>
  <si>
    <t>Proceso</t>
  </si>
  <si>
    <t>SI</t>
  </si>
  <si>
    <t>NO</t>
  </si>
  <si>
    <t>Rangos de evaluación</t>
  </si>
  <si>
    <t>Tablero Indicadores</t>
  </si>
  <si>
    <t>Logro</t>
  </si>
  <si>
    <t>Cumplido</t>
  </si>
  <si>
    <t>No Cumplido</t>
  </si>
  <si>
    <t>En desarrollo</t>
  </si>
  <si>
    <t>Sin Iniciar</t>
  </si>
  <si>
    <t>% Logro</t>
  </si>
  <si>
    <t>Observaciones del Resultado</t>
  </si>
  <si>
    <t>Acciones de mejoramiento requeridas</t>
  </si>
  <si>
    <t>Responsable</t>
  </si>
  <si>
    <t>Estado Acciones</t>
  </si>
  <si>
    <t>Porcentaje</t>
  </si>
  <si>
    <t>Línea de base</t>
  </si>
  <si>
    <t>Medir el grado de asignación  de cupos disponibles a estudiantes.</t>
  </si>
  <si>
    <t>PROCESO C03. SOLICITAR, RESERVAR Y ASIGNAR CUPOS OFICIALES</t>
  </si>
  <si>
    <t>Eficacia en la asignación de cupos</t>
  </si>
  <si>
    <t>El indicador permite analizar la gestión realizada por los responsables en cuanto a la asignación de cupos disponibles en los Establecimientos Educativos de acuerdo a la capacidad determinada.</t>
  </si>
  <si>
    <t>El numerador se puede hallar a través del consolidado del formato C03.05.F01 Listado de Alumnos Asignados de todos los Establecimientos Educativos de su jurisdicción, una vez haya finalizado el subproceso C03.05 Asignar Cupos.
El denominador se puede hallar a través de los datos consignados en la Casilla Oferta Total Año Siguiente del formato C02.01.F01 Determinación Del Número De Cupos Y Grupos A Nivel De Sede, Modelo, Jornada Y Grado.</t>
  </si>
  <si>
    <t>Dirección zonal, Establecimientos Educativos Oficiales</t>
  </si>
  <si>
    <t>Anual. Se mide después de finalizar el subproceso C03.05 Asignar Cupos.</t>
  </si>
  <si>
    <t>C03_001</t>
  </si>
  <si>
    <t>Población Nueva Atendida</t>
  </si>
  <si>
    <t>(NNA / NNS) * 100</t>
  </si>
  <si>
    <t>Medir el porcentaje de población solicitante de cupo nuevo a la cual se le asignó cupo.</t>
  </si>
  <si>
    <t>C03_002</t>
  </si>
  <si>
    <t>Porcentaje de Asignación de Población Solicitante de Traslado</t>
  </si>
  <si>
    <t>C03_003</t>
  </si>
  <si>
    <t>(NASTA/NAST) * 100</t>
  </si>
  <si>
    <t>NASTA: Número de Alumnos que solicitaron traslado y fueron asignados 
NAST: Número de Alumnos que solicitaron traslado</t>
  </si>
  <si>
    <t>El numerador se halla a través del consolidado del formato C03.05.F01 Listado de Alumnos Asignados de todos los Establecimientos Educativos de su jurisdicción, una vez haya finalizado el subproceso C03.05 Asignar Cupos.
El denominador se halla a través del consolidado de los formatos C03.01.F02 Informe De Prematrícula, Traslados Y Retiros de todos los Establecimientos Educativos de jurisdicción de la Secretaría.</t>
  </si>
  <si>
    <t>El indicador permite determinar el porcentaje de alumnos antiguos que se les dio cupo por traslado. Y el análisis del complemento del indicador (1- (NASTA/NAST)*100) permite detectar cuánta población que por alguna razón solicitó traslado no fue atendida y puede quedar por fuera del sistema educativo y determinar las estrategias requeridas.</t>
  </si>
  <si>
    <t>(CA/(CD-CR))*100</t>
  </si>
  <si>
    <t>CA: cupos asignados a estudiantes nuevos, de traslados y provenientes de Bienestar Social o Familiar en un Establecimiento oficial;CD: cupos disponibles después de la proyección aprobada; CR: cupos reservados a estudiantes antiguos. 
CD-CR: Cupos disponibles para asignar cupos a nuevos, de traslado y provenientes de Bienestar Social o Familiar.</t>
  </si>
  <si>
    <t>Medir el porcentaje de población solicitante de cupo de traslado a la cual se le asignó cupo.</t>
  </si>
  <si>
    <t>Profesionales especializado de cobertura</t>
  </si>
  <si>
    <t>Unidades desconcentradas, Establecimientos Educativos Oficiales</t>
  </si>
  <si>
    <t>Profesional universitario de matricula
o
Profesional universitario de apoyo de la unidades desconcentradas</t>
  </si>
  <si>
    <t>El indicador permite tomar las decisiones pertinentes para asegurar el acceso de los niños nuevos al sistema educativo oficial. Y el análisis del complemento del indicador (1-(NNA / NNS*100)) permite detectar cuánta población que por alguna razón solicitó cupo nuevo y no fue atendida;  permite además identificar las estrategias requeridas.</t>
  </si>
  <si>
    <t xml:space="preserve">NNA: Número total de niños nuevos asignados. 
NNS: Número de niños que solicitaron cupo nuevo a través de la inscripción o diligenciamientos del formulario en los casos de que lo soliciten los niños provenientes de entidades de Bienestar Social o Familiar.  </t>
  </si>
  <si>
    <t>El numerador se halla a través del consolidado del formato C03.05.F01 Listado de Alumnos Asignados de todos los Establecimientos Educativos de su jurisdicción, una vez haya finalizado el subproceso C03.05 Asignar Cupos.
El denominador se halla a través del consolidado de los formatos C03.04.F01 Inscripción De Alumnos Nuevos y C03.03.F01 Formulario De Continuidad De Jardín De Los Niños De Bienestar Social O Familiar de los Establecimientos Educativos de Jurisdicción de la Secretaría.</t>
  </si>
  <si>
    <t>V 2.0</t>
  </si>
  <si>
    <t>SECRETARÍA DE EDUCACIÓN DE SOACHA</t>
  </si>
  <si>
    <t xml:space="preserve">0 al 30 ACEPTABLE </t>
  </si>
  <si>
    <t>31-80 BUENO</t>
  </si>
  <si>
    <t xml:space="preserve"> 81-100 EXCELENTE</t>
  </si>
  <si>
    <t>AREA DE COBERTURA</t>
  </si>
  <si>
    <t>Línea de base 2013</t>
  </si>
  <si>
    <t>CA</t>
  </si>
  <si>
    <t>CD</t>
  </si>
  <si>
    <t>CR</t>
  </si>
  <si>
    <t>CD-CR</t>
  </si>
  <si>
    <t>(CA/CD-CR))</t>
  </si>
  <si>
    <t>(CA/CD-CR))*100%</t>
  </si>
  <si>
    <t xml:space="preserve">Profesional universitario de matricula
</t>
  </si>
  <si>
    <t>PREMATRICULA</t>
  </si>
  <si>
    <t>La eficacia en la asignación de cupos esta en un nivel bueno ya que la proyección es sufiente para atender la solicitud de cupos para alumnos nuevos y provenientes del ICBF</t>
  </si>
  <si>
    <t>Realizar un ajuste a la proyección de cupos acorde a la planta docente para atender la matricula minima viabilizada, y alcanzar un porcentaje mas eficaz en la asignación de los cupos.</t>
  </si>
  <si>
    <t>NNA</t>
  </si>
  <si>
    <t>NNS</t>
  </si>
  <si>
    <t>NNA/NNS</t>
  </si>
  <si>
    <t>grado cero NUEVOS y provenientes del ICBF</t>
  </si>
  <si>
    <t>NUEVOS de 1° a 11°</t>
  </si>
  <si>
    <t xml:space="preserve">Si bien se obtuvo un alto porcentaje en la asignación de cupos para alumnos nuevos la meta no se cumplio por los alumnos que quedarón en lista de espera </t>
  </si>
  <si>
    <t>Se elabora un plan de acción para ubicar los 4900 alumnos en las I.E. oficiales</t>
  </si>
  <si>
    <t>NASTA</t>
  </si>
  <si>
    <t>Establecimientos Educativos Oficiales</t>
  </si>
  <si>
    <t>NAST</t>
  </si>
  <si>
    <t>NASTA/NAST</t>
  </si>
  <si>
    <t>(NASTA/NAST)*100%</t>
  </si>
  <si>
    <t>NASTA+LISTA DE ESPERA PROVENIENTES DEL SECTOR OFICIAL</t>
  </si>
  <si>
    <t xml:space="preserve">se evidencia un porcentaje excelente en la asignación de cupos de alumnos que efectuarón traslado </t>
  </si>
  <si>
    <t>a los estudiantes que se vincularón en lista de espera provenientes de i.e oficales y estabán a la expectativa de un convenio se hace necesarria su continuidad en la I.E. donde tenían el cupo asignado, para la proxima vigencia.</t>
  </si>
  <si>
    <t>A</t>
  </si>
  <si>
    <t>B</t>
  </si>
  <si>
    <t>C</t>
  </si>
  <si>
    <t>D</t>
  </si>
  <si>
    <t>E</t>
  </si>
  <si>
    <t>F</t>
  </si>
  <si>
    <t>DATOS PARA EL INDICADOR DE LA EFICACIA EN LA ASIGNACIÓN DE CUPOS PARA ALUMNOS NUEVOS</t>
  </si>
  <si>
    <t>ALUMNOS NUEVOS 2013</t>
  </si>
  <si>
    <t>NUEVOS+ICBF (B+C)</t>
  </si>
  <si>
    <t>FUENTE OFICIAL</t>
  </si>
  <si>
    <t>FORMULA DEL INDICADOR</t>
  </si>
  <si>
    <t>B+C</t>
  </si>
  <si>
    <t>CUPOS DISPONIBLES PARA ALUMNOS NUEVOS (B-C)</t>
  </si>
  <si>
    <t>EFICACIA EN LA ASIGNACIÓN DE CUPOS</t>
  </si>
  <si>
    <t>RESULTADO DEL INDICADOR</t>
  </si>
  <si>
    <t>Numero total de niños nuevos asignados.</t>
  </si>
  <si>
    <t>Alumnos que continuarón en el sector oficial pero en diferente Institución.</t>
  </si>
  <si>
    <t>DATOS INDICADOR C3_03</t>
  </si>
  <si>
    <t>DATOS INDICADOR C3_02</t>
  </si>
  <si>
    <t>DATOS INDICADOR C3_01</t>
  </si>
  <si>
    <t>MATRICULA DE 0 A 10 QUE TERMINARÓN LA VIGENCIA 2013</t>
  </si>
  <si>
    <t>Anexo 8A OFICIAL PROYECCION DE CUPOS 2014</t>
  </si>
  <si>
    <t>Cohorte Simat final 2013 (ANEXO 6A 01 Noviembre 2013)</t>
  </si>
  <si>
    <t>Simat 30_mayo_2014</t>
  </si>
  <si>
    <t>MATRICULA TOTAL INICIAL 2014 (E-F)</t>
  </si>
  <si>
    <t>Simat 30_mayo_2014 Vs. Cohorte Simat 01 Nov. 2013</t>
  </si>
  <si>
    <t>Simat 30_mayo_2014+LISTA DE ESPERA</t>
  </si>
  <si>
    <t>ALUMNOS REPITIERON GRADO 11 CONTINUIDAD</t>
  </si>
  <si>
    <t>G</t>
  </si>
  <si>
    <t>TOTAL (A+D+E)</t>
  </si>
  <si>
    <t xml:space="preserve">PROYECCIÓN CUPOS - ANEXO 8A </t>
  </si>
  <si>
    <t>SIN CONTINUIDAD SECTOR OFICIAL</t>
  </si>
  <si>
    <t>NNA+LISTA DE ESPERA (8977): Numero de niños nuevos que solicitarón cupo</t>
  </si>
  <si>
    <t>De acuerdo a la solicitud de cupo para alumnos nuevos, los cupos ofertados no son suficnetes para atender la totalidad de la demanda</t>
  </si>
  <si>
    <t>Se hace necesario la ampliación de la matricula contratada con Banco de oferentes para atender los alumnos que se encuentran por fuera del sector educativo</t>
  </si>
  <si>
    <t xml:space="preserve">Con base a las solicitudes de traslado radicadas en la SECS se deduce que el proceso se realizo exitosamente. </t>
  </si>
  <si>
    <t>Anual - Se mide A mas tardar 30/10/2014</t>
  </si>
  <si>
    <t xml:space="preserve">0 al 30 MALO </t>
  </si>
  <si>
    <t>31% - 80% REGULAR</t>
  </si>
  <si>
    <t xml:space="preserve"> 81% - 100% BUENO</t>
  </si>
  <si>
    <t>Anual. Se mide después de finalizar el subproceso C03.05 Asignar Cupos  a mas tardar el 30/10/AÑO.</t>
  </si>
  <si>
    <t xml:space="preserve">0% al 30% MALO </t>
  </si>
  <si>
    <t>31%-80% REGULAR</t>
  </si>
  <si>
    <t xml:space="preserve"> 81%-100% BUENO</t>
  </si>
  <si>
    <t>MATRICULA DE 0 A 10 QUE TERMINARÓN LA VIGENCIA 2014</t>
  </si>
  <si>
    <t>Cohorte Simat final 2014 (ANEXO 6A 01 Diciembre 2014)</t>
  </si>
  <si>
    <t>Simat 30_mayo_2015</t>
  </si>
  <si>
    <t>ALUMNOS NUEVOS 2014</t>
  </si>
  <si>
    <t>Simat 30_mayo_2015 Vs. Cohorte Simat 01 Dic. 2014</t>
  </si>
  <si>
    <t>MATRICULA TOTAL INICIAL 2015 (E-F)</t>
  </si>
  <si>
    <t>Anexo 8A OFICIAL PROYECCION DE CUPOS 2015</t>
  </si>
  <si>
    <t>Simat 30_mayo_2015+LISTA DE ESPERA</t>
  </si>
  <si>
    <t>La eficacia en la asignación de cupos disponibles mejoro con relación al año anterior, por lo que la gestión realizada fue buena de acuerdo a la capacidad de cupos ofertada, Por lo tanto se observa un porcentaje mas eficaz en la asignación de los cupos.</t>
  </si>
  <si>
    <t xml:space="preserve">De acuerdo al resultado de la accion anterior se ajusto la proyección de cupos acorde a la planta docente para atender la matricula minima viabilizada,  </t>
  </si>
  <si>
    <t>Se realiza reducción a la proyección, de acuerdo a lo registrado en los Sistemas de Infromación SIGMA y SIMAT</t>
  </si>
  <si>
    <t>MATRICULA DE 0 A 10 QUE TERMINARÓN LA VIGENCIA 2015</t>
  </si>
  <si>
    <t>Cohorte Simat final 2015 (ANEXO 6A 01 Diciembre 2015)</t>
  </si>
  <si>
    <t>Simat 30_mayo_2016</t>
  </si>
  <si>
    <t>ALUMNOS NUEVOS 2015</t>
  </si>
  <si>
    <t>Simat 30_mayo_2016 Vs. Cohorte Simat 01 Dic. 2015</t>
  </si>
  <si>
    <t>Anexo 8A OFICIAL PROYECCION DE CUPOS 2016</t>
  </si>
  <si>
    <t>Simat 30_mayo_2016+LISTA DE ESPERA</t>
  </si>
  <si>
    <t>NNA+LISTA DE ESPERA 9250: Numero de niños nuevos que solicitarón cupo</t>
  </si>
  <si>
    <t>Se realiza el ajuste a la proyección, de acorde a la planta docente con el objeto de atender la matrícula minima viabilizada</t>
  </si>
  <si>
    <t>De acuerdo a la disponibilidad de cupos en las IEO, se logro la asignación de traslados en su totalidad</t>
  </si>
  <si>
    <t>Dentro de la capacidad de cada IEO, se asigno un porcentaje</t>
  </si>
  <si>
    <t>Se asigno  2139 cupos de Lista de Espera</t>
  </si>
  <si>
    <t>Teniendo en cuenta la disponibilidad de cupos en las IEO, se logro la asignación de traslados en su totalidad</t>
  </si>
  <si>
    <t xml:space="preserve">La eficacia en la asignación de cupos  disponibles aumento con relación a la vigencia anterior. </t>
  </si>
  <si>
    <t xml:space="preserve">La eficacia en la asignación de cupos esta en un buen nivel, ya que la proyección es sufiente para atender la solicitud de cupos para alumnos nuevos y provenientes del ICBF. </t>
  </si>
  <si>
    <t>Se realiza la asignación de Traslados, de acuerdo a disponibilidad</t>
  </si>
  <si>
    <t>NNA+LISTA DE ESPERA (4845): Numero de niños nuevos que solicitarón cupo</t>
  </si>
  <si>
    <t>Se hacen 4845 preinscripciones de todas las Comunas del municipio de Soacha</t>
  </si>
  <si>
    <t xml:space="preserve">De 4.845 preinscripciones de niños en edad escolar, se realizo la asignación a 1904, ya que los demás se encontraban con matricula en Establecimiento Educativo Privado en el municipio de Soacha </t>
  </si>
  <si>
    <t>MATRICULA DE 0 A 10 QUE TERMINARÓN LA VIGENCIA 2016</t>
  </si>
  <si>
    <t>Cohorte Simat final 2016 (ANEXO 6A 01 Diciembre 2016)</t>
  </si>
  <si>
    <t>Simat 30_mayo_2017</t>
  </si>
  <si>
    <t>ALUMNOS NUEVOS 2016</t>
  </si>
  <si>
    <t>MATRICULA TOTAL INICIAL 2016 (E-F)</t>
  </si>
  <si>
    <t>Simat 30_mayo_2017 Vs. Cohorte Simat 01 Dic. 2016</t>
  </si>
  <si>
    <t>Anexo 8A OFICIAL PROYECCION DE CUPOS 2017</t>
  </si>
  <si>
    <t>Simat 30_mayo_2017+LISTA DE ESPERA</t>
  </si>
  <si>
    <t>GRADO CERO-REPITENCIA GRADO CERO</t>
  </si>
  <si>
    <t>CRUCE 2017 VS 2016 NO CRUZA ES NUEVO 1 - 11 Y ACEL</t>
  </si>
  <si>
    <t>GRADO 11 2017 VS 2016 LOS QUE CRUCEN SON LOS REPITENTES</t>
  </si>
  <si>
    <t>A+D+E</t>
  </si>
  <si>
    <t>CRUCE 2016 Y NO APERECEN EN EL ARCHIVO DE 2017 SIN CONTINUIDAD</t>
  </si>
  <si>
    <t>E-F</t>
  </si>
  <si>
    <t>REPORTE PROYECCION CUPOS 2017 0 A 11 Y ACEL</t>
  </si>
  <si>
    <t>LOS QUE ESTABAN EN DIC 2016 Y APARECEN EN MAYO 2017 LOS QUE CRUZAN</t>
  </si>
  <si>
    <t>B-C</t>
  </si>
  <si>
    <t>%</t>
  </si>
  <si>
    <t>SIMAT 30 MAYO 2017 + LISTA DE ESPERA (CRUCE Y FILTRO CON LO QUE SE ASIGNO Y NO SE ASIGNO ES DECIR LA AMPLIACION A BO Y LO QUE QUEDA VOLANDO NO SE ASIGNO  ES 2139)</t>
  </si>
  <si>
    <t>CRUCE SIMAT 30 DE MAYO VS SIMAT 01 DIC 2016 Y SALEN EN DIFERENTE INSTITUCION</t>
  </si>
  <si>
    <t>(SIMAT 01 DIC) 0-10 y ACELERACION EN OFICIAL</t>
  </si>
  <si>
    <t>La eficacia en el proceso de asignación de cupos, se encuentra en el rango bueno, esto obedece a que la disponibilidad arrojada por la proyección da la capacidad para los estudiantes nuevos</t>
  </si>
  <si>
    <t>La planta docente instalada en los establecimientos educativos estatales, permite mantener y atender la matricula minima viabilizada reportada al MEN</t>
  </si>
  <si>
    <t>De acuerdo a la disponibilidad en los establecimientos educativos estatales, se realizo la asignación de traslados</t>
  </si>
  <si>
    <t>De 9250 registros de Lista de Espera se asignan 2139</t>
  </si>
  <si>
    <r>
      <t>NNA+LISTA DE ESPERA</t>
    </r>
    <r>
      <rPr>
        <sz val="10"/>
        <color rgb="FFFF0000"/>
        <rFont val="Arial"/>
        <family val="2"/>
      </rPr>
      <t xml:space="preserve"> </t>
    </r>
    <r>
      <rPr>
        <sz val="10"/>
        <rFont val="Arial"/>
        <family val="2"/>
      </rPr>
      <t>5495: Numero de niños nuevos que solicitarón cupo</t>
    </r>
  </si>
  <si>
    <t>De 5495 registros de Lista de Espera se asignan  3305</t>
  </si>
  <si>
    <t>Dentro de la capacidad de cada IEO, se asigno menos del 50% en las solicitudes de traslados</t>
  </si>
  <si>
    <t>Se realizo la asignación de 3305 cupos en Lista de Espera</t>
  </si>
  <si>
    <t>Se mantuvo la eficacia en la asignación de cupos con relación al año anterior, logrando la atención para alumnos nuevos.</t>
  </si>
  <si>
    <t>En la etapa de la elaboración de la Proyección anual con los establecimientos educativos Estatales se generan estrategías para la optimización de los espacios, gestionando la asignación de nuevos docentes en la apertura de aulas nuevas de acuerdo a la demanda en cada sector</t>
  </si>
  <si>
    <t>Con relación al año anterior se aumento la asignación de alumnos nuevos, a través de generación de estrategías tendientes a aumentar la cobertura</t>
  </si>
  <si>
    <t>De 8000 registros aproximadamente de Lista de Espera se asignaron 6200</t>
  </si>
  <si>
    <t>De 1.975 solicitudes de traslados se lograron asignar 1896</t>
  </si>
  <si>
    <t>Se optimizo la capacidad de cupos de los establecimientos educativos estatales logrando mejorar el indicador con relación a la vigencia anterior, a fin de aumentar y cubrir la demanda presentada</t>
  </si>
  <si>
    <t>Se realizo seguimiento a la matricula de antiguos diaria garantizando que toda la poblacion le fuese asignado cupo.</t>
  </si>
  <si>
    <t>Se garantizo la asignacion de nuevos a la fecha, esta pendiente la asignacion de estudiantes 2263 en las dos nuevas infraestructuras</t>
  </si>
  <si>
    <t>Desde septiembre a Enero de 2019 se han registrado mas de 16000 inscripciones para el sector oficial, se realizo asignacion al oficial, convenio 4000 y quedan pendientes 2263 para las dos nuevas construcciones de la comuna 2 sector oficial</t>
  </si>
  <si>
    <t>Las instituciones garantizaron la continuidad de estudiantes antiguos, por lo que no liberaron cupos para traslados</t>
  </si>
  <si>
    <t>De 2310 solicitudes de traslados se lograron asignar 1784 manejando permutas entre grados e IEO</t>
  </si>
  <si>
    <t>Se realizo revision depurada con planos y reprobacion de colegios, la oferta de cupos para el 2019. Se realiza monitoreo y con las visitas de oficiales cumplidas en dos fases se garantiza la optimizacion de los cupos para asignar con los plazos establecidos en resolucion de cobertura</t>
  </si>
  <si>
    <t>En primera fase de grado cero y nuevos se asigno el 78 de cupos</t>
  </si>
  <si>
    <t>De grado cero solo se matriculo el 50% de niños, en la segunda fase el 45%,  / se cambiara de estrategia para asignar cupos en enero de 2020</t>
  </si>
  <si>
    <t>asignado</t>
  </si>
  <si>
    <t>inscritos</t>
  </si>
  <si>
    <t>soli</t>
  </si>
  <si>
    <t>realizadas</t>
  </si>
  <si>
    <t>Se realizo el cargue en 26 colegios oficiales y en la SEM para menores provenientes de convenio</t>
  </si>
  <si>
    <t>Solo se gestionaron 1728 solicitudes, las demàs no fue viable por falta de oferta en colegios de ciudad verde y los colegios nuevos de la comuna 2, se gestiona unificacion de hermanos en su mayoria. Se requiere ajustar proceidmiento hubo alto error en cargue de formularios</t>
  </si>
  <si>
    <t>2-12-20019</t>
  </si>
  <si>
    <t>Se asignan 11625 cupos de los estudiantes inscritos</t>
  </si>
  <si>
    <t>El excedente de 1865 estudiantes no fue viable asignar, por ser extranjeros, grado preescolar. Se realiza busqueda activa sin ser viable asignarlos o no estar interesados</t>
  </si>
  <si>
    <t>Se garantizo la asignacion de nuevos a la fecha, esta pendiente la asignacion de estudiantes 1865no ubicados por temas anexos a la pandemia</t>
  </si>
  <si>
    <t>Se realizaron 13490 inscripciones de nuevos 4500 de grado cero, perteneciente al año 2020, se asigna el 86% de cupos, teniendo en cuenta que 1865 niños en su mayoria grado cero y extranjeros no aceptaron cupo por pandemia</t>
  </si>
  <si>
    <t>Se incorpora nuevo colegio de ciudad verde para trabajar traslados Avanza</t>
  </si>
  <si>
    <t>Se gestiona el 100% de las solicitudes toda vez que al ingresar colegio nuevo en ciudad verde, lugar de mayor insuficiencia se prioriza los traslados para asignar cupo.</t>
  </si>
  <si>
    <t>Se asignan para la vigencia 2022 (de un total de 30172 se logró 29.367)</t>
  </si>
  <si>
    <t xml:space="preserve">Se asignan 29,367 cupos de población nueva </t>
  </si>
  <si>
    <t xml:space="preserve">De 30172 inscripciones faltan 805 niños por asignar, correspondiente a grados donde no hay cupos o sectores sin rutas se define con nueva licitación ee rutas y busqueda activa dado que muchos estan en otras ciudades y no se retiraron </t>
  </si>
  <si>
    <t>Se asignan para la vigencia 2022 (de un total de 17,413 se logró 11,983)</t>
  </si>
  <si>
    <t xml:space="preserve">A la fecha se tienen 5430 estudiantes sin asignación, inscritos recientemente (está en proceso los cupos, por finalización de auditorias) </t>
  </si>
  <si>
    <t>A la fecha se tienen 805 estudiantes sin asignación, inscritos recientemente (está en proceso los cupos, por finalización de auditorias) Es el 3%</t>
  </si>
  <si>
    <t xml:space="preserve">Se asignan 11,983 cupos de población nueva </t>
  </si>
  <si>
    <t xml:space="preserve">De 17413 inscripciones faltan 5430 niños por asignar, correspondiente a grados donde no hay cupos o sectores sin rutas se define con nueva licitación ee rutas y busqueda activa dado que muchos estan en otras ciudades y no se retiraron </t>
  </si>
  <si>
    <t>Se asignan 1710 solicitudes de las 2837</t>
  </si>
  <si>
    <t>Las actividades de fin de año y la no matricula oportuna de padres antiguos dada la transición de virtual a presencial, genero demoras y por tanto no fue viable asignar la totalidad</t>
  </si>
  <si>
    <t>Se asignan 5179 solicitudes nuevas de enero a marzo, con atención personalizada en Soacha y ajuste de colegio</t>
  </si>
  <si>
    <t>En atención a la transición de la virtualidad, se atienden entre 200 y 500 personas diariamente para traslados, unificaciones, cambios sede entre otros. No atendidas en septiembre por no matricula oportuna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</si>
</sst>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Red]0"/>
  </numFmts>
  <fonts count="20" x14ac:knownFonts="1">
    <font>
      <sz val="10"/>
      <name val="Arial"/>
    </font>
    <font>
      <sz val="11"/>
      <color theme="1"/>
      <name val="Calibri"/>
      <family val="2"/>
      <scheme val="minor"/>
    </font>
    <font>
      <sz val="11"/>
      <color theme="1"/>
      <name val="Calibri"/>
      <family val="2"/>
      <scheme val="minor"/>
    </font>
    <font>
      <sz val="10"/>
      <name val="Arial"/>
      <family val="2"/>
    </font>
    <font>
      <b/>
      <sz val="11"/>
      <name val="Arial"/>
      <family val="2"/>
    </font>
    <font>
      <b/>
      <sz val="10"/>
      <name val="Arial"/>
      <family val="2"/>
    </font>
    <font>
      <sz val="8"/>
      <color indexed="81"/>
      <name val="Tahoma"/>
      <family val="2"/>
    </font>
    <font>
      <b/>
      <sz val="8"/>
      <color indexed="81"/>
      <name val="Tahoma"/>
      <family val="2"/>
    </font>
    <font>
      <sz val="10"/>
      <color indexed="81"/>
      <name val="Tahoma"/>
      <family val="2"/>
    </font>
    <font>
      <sz val="11"/>
      <name val="Arial"/>
      <family val="2"/>
    </font>
    <font>
      <sz val="8"/>
      <name val="Arial"/>
      <family val="2"/>
    </font>
    <font>
      <sz val="10"/>
      <name val="Arial"/>
      <family val="2"/>
    </font>
    <font>
      <b/>
      <i/>
      <sz val="10"/>
      <name val="Arial"/>
      <family val="2"/>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1"/>
      <name val="Calibri"/>
      <family val="2"/>
      <scheme val="minor"/>
    </font>
    <font>
      <sz val="10"/>
      <color rgb="FFFF0000"/>
      <name val="Arial"/>
      <family val="2"/>
    </font>
    <font>
      <b/>
      <sz val="11"/>
      <name val="Calibri"/>
      <family val="2"/>
      <scheme val="minor"/>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3" fillId="0" borderId="0" applyFont="0" applyFill="0" applyBorder="0" applyAlignment="0" applyProtection="0"/>
    <xf numFmtId="0" fontId="15" fillId="0" borderId="0"/>
    <xf numFmtId="9" fontId="3" fillId="0" borderId="0" applyFont="0" applyFill="0" applyBorder="0" applyAlignment="0" applyProtection="0"/>
    <xf numFmtId="9" fontId="15" fillId="0" borderId="0" applyFont="0" applyFill="0" applyBorder="0" applyAlignment="0" applyProtection="0"/>
  </cellStyleXfs>
  <cellXfs count="194">
    <xf numFmtId="0" fontId="0" fillId="0" borderId="0" xfId="0"/>
    <xf numFmtId="0" fontId="5" fillId="2" borderId="1" xfId="0" applyFont="1" applyFill="1" applyBorder="1" applyAlignment="1">
      <alignment horizontal="center" vertical="center" wrapText="1"/>
    </xf>
    <xf numFmtId="14" fontId="5" fillId="3"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1" xfId="0" applyBorder="1"/>
    <xf numFmtId="14" fontId="0" fillId="0" borderId="1" xfId="0" applyNumberFormat="1" applyBorder="1"/>
    <xf numFmtId="0" fontId="5" fillId="2" borderId="4" xfId="0" applyFont="1" applyFill="1" applyBorder="1" applyAlignment="1">
      <alignment horizontal="center" vertical="center" wrapText="1"/>
    </xf>
    <xf numFmtId="0" fontId="9" fillId="0" borderId="0" xfId="0" applyFont="1"/>
    <xf numFmtId="0" fontId="0" fillId="0" borderId="0" xfId="0" applyBorder="1"/>
    <xf numFmtId="0" fontId="5" fillId="0" borderId="0" xfId="0" applyFont="1" applyBorder="1" applyAlignment="1">
      <alignment horizontal="center" vertical="top"/>
    </xf>
    <xf numFmtId="0" fontId="5" fillId="2" borderId="5" xfId="0" applyFont="1" applyFill="1" applyBorder="1" applyAlignment="1">
      <alignment horizontal="center" vertical="center" wrapText="1"/>
    </xf>
    <xf numFmtId="1" fontId="0" fillId="0" borderId="1" xfId="0" applyNumberFormat="1" applyBorder="1"/>
    <xf numFmtId="10" fontId="0" fillId="0" borderId="1" xfId="0" applyNumberFormat="1" applyBorder="1" applyAlignment="1">
      <alignment horizontal="center"/>
    </xf>
    <xf numFmtId="0" fontId="5" fillId="2" borderId="6" xfId="0" applyFont="1" applyFill="1" applyBorder="1" applyAlignment="1">
      <alignment horizontal="center" vertical="center" wrapText="1"/>
    </xf>
    <xf numFmtId="0" fontId="5" fillId="0" borderId="3" xfId="0" applyFont="1" applyBorder="1" applyAlignment="1">
      <alignment horizontal="center" vertical="center"/>
    </xf>
    <xf numFmtId="0" fontId="5" fillId="4" borderId="7" xfId="0" applyFont="1" applyFill="1" applyBorder="1" applyAlignment="1">
      <alignment horizontal="center" vertical="center"/>
    </xf>
    <xf numFmtId="0" fontId="5" fillId="0" borderId="3" xfId="0" applyFont="1" applyBorder="1" applyAlignment="1">
      <alignment horizontal="center" vertical="center" wrapText="1"/>
    </xf>
    <xf numFmtId="0" fontId="5" fillId="4"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5" fillId="5"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7" borderId="5" xfId="0" applyFont="1" applyFill="1" applyBorder="1" applyAlignment="1">
      <alignment horizontal="center" vertical="center" wrapText="1"/>
    </xf>
    <xf numFmtId="14" fontId="11" fillId="0" borderId="1" xfId="0" applyNumberFormat="1" applyFont="1" applyFill="1" applyBorder="1"/>
    <xf numFmtId="9" fontId="0" fillId="0" borderId="1" xfId="0" applyNumberFormat="1" applyFill="1" applyBorder="1" applyAlignment="1">
      <alignment horizontal="center"/>
    </xf>
    <xf numFmtId="0" fontId="11" fillId="0" borderId="1" xfId="0" applyFont="1" applyBorder="1"/>
    <xf numFmtId="0" fontId="11" fillId="0" borderId="1" xfId="0" applyFont="1" applyBorder="1" applyAlignment="1">
      <alignment wrapText="1"/>
    </xf>
    <xf numFmtId="0" fontId="11" fillId="0" borderId="1" xfId="0" applyNumberFormat="1" applyFont="1" applyBorder="1" applyAlignment="1">
      <alignment vertical="center" wrapText="1"/>
    </xf>
    <xf numFmtId="9" fontId="0" fillId="0" borderId="1" xfId="0" applyNumberFormat="1" applyBorder="1" applyAlignment="1">
      <alignment horizontal="center"/>
    </xf>
    <xf numFmtId="0" fontId="11" fillId="0" borderId="1" xfId="0" applyNumberFormat="1" applyFont="1" applyBorder="1" applyAlignment="1">
      <alignment vertical="top" wrapText="1"/>
    </xf>
    <xf numFmtId="9" fontId="0" fillId="0" borderId="1" xfId="3" applyFont="1" applyBorder="1"/>
    <xf numFmtId="0" fontId="15" fillId="0" borderId="1" xfId="2" applyBorder="1"/>
    <xf numFmtId="0" fontId="16" fillId="0" borderId="1" xfId="2" applyFont="1" applyBorder="1"/>
    <xf numFmtId="0" fontId="0" fillId="0" borderId="2" xfId="0" applyBorder="1"/>
    <xf numFmtId="0" fontId="11" fillId="0" borderId="3" xfId="0" applyFont="1" applyBorder="1"/>
    <xf numFmtId="0" fontId="11" fillId="0" borderId="2" xfId="0" applyFont="1" applyBorder="1"/>
    <xf numFmtId="0" fontId="0" fillId="0" borderId="3" xfId="0" applyBorder="1"/>
    <xf numFmtId="0" fontId="15" fillId="0" borderId="2" xfId="2" applyBorder="1"/>
    <xf numFmtId="0" fontId="15" fillId="0" borderId="10" xfId="2" applyBorder="1"/>
    <xf numFmtId="9" fontId="15" fillId="0" borderId="11" xfId="4" applyFont="1" applyBorder="1"/>
    <xf numFmtId="0" fontId="0" fillId="0" borderId="11" xfId="0" applyBorder="1"/>
    <xf numFmtId="0" fontId="5" fillId="0" borderId="12" xfId="0" applyFont="1" applyBorder="1" applyAlignment="1">
      <alignment horizontal="center"/>
    </xf>
    <xf numFmtId="0" fontId="5" fillId="0" borderId="13" xfId="0" applyFont="1" applyBorder="1" applyAlignment="1">
      <alignment horizontal="center"/>
    </xf>
    <xf numFmtId="0" fontId="5" fillId="0" borderId="1" xfId="0" applyFont="1" applyBorder="1" applyAlignment="1">
      <alignment horizontal="center"/>
    </xf>
    <xf numFmtId="0" fontId="12" fillId="0" borderId="11" xfId="0" applyFont="1" applyBorder="1"/>
    <xf numFmtId="0" fontId="12" fillId="0" borderId="14" xfId="0" applyFont="1" applyBorder="1"/>
    <xf numFmtId="0" fontId="11" fillId="0" borderId="15" xfId="0" applyFont="1" applyBorder="1"/>
    <xf numFmtId="0" fontId="0" fillId="0" borderId="16" xfId="0" applyBorder="1"/>
    <xf numFmtId="0" fontId="11" fillId="0" borderId="16" xfId="0" applyFont="1" applyBorder="1"/>
    <xf numFmtId="0" fontId="0" fillId="0" borderId="10" xfId="0" applyBorder="1"/>
    <xf numFmtId="9" fontId="0" fillId="0" borderId="11" xfId="3" applyFont="1" applyBorder="1"/>
    <xf numFmtId="0" fontId="0" fillId="0" borderId="15" xfId="0" applyBorder="1"/>
    <xf numFmtId="0" fontId="0" fillId="0" borderId="17" xfId="0" applyBorder="1"/>
    <xf numFmtId="0" fontId="11" fillId="0" borderId="10" xfId="0" applyFont="1" applyBorder="1"/>
    <xf numFmtId="0" fontId="0" fillId="0" borderId="18" xfId="0" applyBorder="1"/>
    <xf numFmtId="0" fontId="0" fillId="0" borderId="19" xfId="0" applyBorder="1"/>
    <xf numFmtId="0" fontId="12" fillId="0" borderId="19" xfId="0" applyFont="1" applyBorder="1"/>
    <xf numFmtId="0" fontId="0" fillId="0" borderId="20" xfId="0" applyBorder="1"/>
    <xf numFmtId="0" fontId="12" fillId="0" borderId="19" xfId="0" applyFont="1" applyBorder="1" applyAlignment="1">
      <alignment horizontal="center"/>
    </xf>
    <xf numFmtId="0" fontId="12" fillId="0" borderId="21" xfId="0" applyFont="1" applyBorder="1" applyAlignment="1">
      <alignment horizontal="center"/>
    </xf>
    <xf numFmtId="0" fontId="17" fillId="0" borderId="1" xfId="2" applyFont="1" applyBorder="1"/>
    <xf numFmtId="9" fontId="0" fillId="0" borderId="1" xfId="0" applyNumberFormat="1" applyFill="1" applyBorder="1"/>
    <xf numFmtId="0" fontId="18" fillId="0" borderId="1" xfId="0" applyFont="1" applyBorder="1"/>
    <xf numFmtId="0" fontId="2" fillId="0" borderId="1" xfId="2" applyFont="1" applyBorder="1"/>
    <xf numFmtId="0" fontId="19" fillId="0" borderId="1" xfId="2" applyFont="1" applyBorder="1"/>
    <xf numFmtId="9" fontId="17" fillId="0" borderId="11" xfId="4" applyFont="1" applyBorder="1"/>
    <xf numFmtId="9" fontId="11" fillId="0" borderId="11" xfId="3" applyFont="1" applyBorder="1"/>
    <xf numFmtId="0" fontId="5" fillId="2" borderId="1" xfId="0" applyFont="1" applyFill="1" applyBorder="1" applyAlignment="1">
      <alignment horizontal="center" vertical="center" wrapText="1"/>
    </xf>
    <xf numFmtId="9" fontId="0" fillId="0" borderId="1" xfId="0" applyNumberFormat="1" applyBorder="1"/>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0" borderId="1" xfId="2" applyFont="1" applyBorder="1"/>
    <xf numFmtId="0" fontId="3" fillId="0" borderId="3" xfId="0" applyFont="1" applyBorder="1"/>
    <xf numFmtId="0" fontId="3" fillId="0" borderId="1" xfId="0" applyFont="1" applyBorder="1"/>
    <xf numFmtId="0" fontId="3" fillId="0" borderId="0" xfId="0" applyFont="1"/>
    <xf numFmtId="0" fontId="3" fillId="0" borderId="16" xfId="0" applyFont="1" applyBorder="1"/>
    <xf numFmtId="9" fontId="3" fillId="0" borderId="11" xfId="3" applyFont="1" applyBorder="1"/>
    <xf numFmtId="0" fontId="10" fillId="0" borderId="0" xfId="0" applyFont="1"/>
    <xf numFmtId="0" fontId="3" fillId="0" borderId="1" xfId="0" applyFont="1" applyBorder="1" applyAlignment="1">
      <alignment wrapText="1"/>
    </xf>
    <xf numFmtId="9" fontId="0" fillId="0" borderId="1" xfId="3" applyFont="1" applyFill="1" applyBorder="1"/>
    <xf numFmtId="9" fontId="0" fillId="0" borderId="1" xfId="3" applyNumberFormat="1" applyFont="1" applyBorder="1"/>
    <xf numFmtId="9" fontId="0" fillId="0" borderId="1" xfId="3" applyNumberFormat="1" applyFont="1" applyBorder="1" applyAlignment="1">
      <alignment horizontal="center"/>
    </xf>
    <xf numFmtId="0" fontId="3" fillId="0" borderId="1" xfId="0" applyNumberFormat="1" applyFont="1" applyBorder="1" applyAlignment="1">
      <alignment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3" applyFont="1" applyBorder="1" applyAlignment="1">
      <alignment horizontal="center" vertical="center" wrapText="1"/>
    </xf>
    <xf numFmtId="0" fontId="0" fillId="0" borderId="1" xfId="0" applyBorder="1" applyAlignment="1">
      <alignment horizontal="center" vertical="center" wrapText="1"/>
    </xf>
    <xf numFmtId="10" fontId="0" fillId="0" borderId="1" xfId="3" applyNumberFormat="1" applyFont="1" applyBorder="1"/>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12" fillId="0" borderId="15"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9" fontId="5" fillId="0" borderId="1" xfId="1" applyNumberFormat="1" applyFont="1" applyBorder="1" applyAlignment="1">
      <alignment horizontal="center" vertical="center"/>
    </xf>
    <xf numFmtId="0" fontId="5" fillId="0" borderId="1"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5" fillId="3" borderId="36" xfId="0" applyFont="1" applyFill="1" applyBorder="1" applyAlignment="1">
      <alignment horizontal="center"/>
    </xf>
    <xf numFmtId="0" fontId="5" fillId="3" borderId="37" xfId="0" applyFont="1" applyFill="1" applyBorder="1" applyAlignment="1">
      <alignment horizontal="center"/>
    </xf>
    <xf numFmtId="0" fontId="5" fillId="3" borderId="38" xfId="0" applyFont="1" applyFill="1" applyBorder="1" applyAlignment="1">
      <alignment horizontal="center"/>
    </xf>
    <xf numFmtId="0" fontId="0" fillId="0" borderId="25" xfId="0" applyBorder="1" applyAlignment="1">
      <alignment horizont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pplyAlignment="1"/>
    <xf numFmtId="0" fontId="5" fillId="3" borderId="26"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18" xfId="0" applyFont="1"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49" fontId="11" fillId="0" borderId="8" xfId="0" applyNumberFormat="1" applyFont="1" applyBorder="1" applyAlignment="1">
      <alignment wrapText="1"/>
    </xf>
    <xf numFmtId="49" fontId="0" fillId="0" borderId="5" xfId="0" applyNumberFormat="1" applyBorder="1" applyAlignment="1">
      <alignment wrapText="1"/>
    </xf>
    <xf numFmtId="0" fontId="11" fillId="0" borderId="8" xfId="0" applyFont="1" applyBorder="1" applyAlignment="1">
      <alignment horizontal="justify" wrapText="1"/>
    </xf>
    <xf numFmtId="0" fontId="0" fillId="0" borderId="5" xfId="0" applyBorder="1" applyAlignment="1">
      <alignment horizontal="justify" wrapText="1"/>
    </xf>
    <xf numFmtId="0" fontId="11" fillId="0" borderId="8" xfId="0" applyFont="1" applyBorder="1" applyAlignment="1">
      <alignment wrapText="1"/>
    </xf>
    <xf numFmtId="0" fontId="0" fillId="0" borderId="5" xfId="0" applyBorder="1" applyAlignment="1">
      <alignment wrapText="1"/>
    </xf>
    <xf numFmtId="0" fontId="3" fillId="0" borderId="8" xfId="0" applyFont="1" applyBorder="1" applyAlignment="1">
      <alignment wrapText="1"/>
    </xf>
    <xf numFmtId="0" fontId="5" fillId="3" borderId="2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9" fontId="5" fillId="0" borderId="8" xfId="1" applyNumberFormat="1" applyFont="1" applyBorder="1" applyAlignment="1">
      <alignment horizontal="center" vertical="center"/>
    </xf>
    <xf numFmtId="0" fontId="5" fillId="0" borderId="9" xfId="1" applyNumberFormat="1" applyFont="1" applyBorder="1" applyAlignment="1">
      <alignment horizontal="center" vertical="center"/>
    </xf>
    <xf numFmtId="0" fontId="5" fillId="0" borderId="5" xfId="1" applyNumberFormat="1" applyFont="1" applyBorder="1" applyAlignment="1">
      <alignment horizontal="center" vertical="center"/>
    </xf>
    <xf numFmtId="0" fontId="5" fillId="3" borderId="39" xfId="0" applyFont="1" applyFill="1" applyBorder="1" applyAlignment="1"/>
    <xf numFmtId="0" fontId="5" fillId="3" borderId="40" xfId="0" applyFont="1" applyFill="1" applyBorder="1" applyAlignment="1"/>
    <xf numFmtId="0" fontId="5" fillId="3" borderId="41" xfId="0" applyFont="1" applyFill="1" applyBorder="1" applyAlignment="1"/>
    <xf numFmtId="0" fontId="11" fillId="0" borderId="8" xfId="0" applyFont="1" applyBorder="1" applyAlignment="1">
      <alignment vertical="center" wrapText="1"/>
    </xf>
    <xf numFmtId="0" fontId="0" fillId="0" borderId="5" xfId="0" applyBorder="1" applyAlignment="1">
      <alignment vertical="center" wrapText="1"/>
    </xf>
    <xf numFmtId="0" fontId="11" fillId="0" borderId="1"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11" fillId="0" borderId="5" xfId="0" applyFont="1" applyBorder="1" applyAlignment="1">
      <alignment vertical="center" wrapText="1"/>
    </xf>
    <xf numFmtId="165" fontId="11" fillId="0" borderId="8" xfId="0" applyNumberFormat="1" applyFont="1" applyBorder="1" applyAlignment="1">
      <alignment vertical="center" wrapText="1"/>
    </xf>
    <xf numFmtId="165" fontId="0" fillId="0" borderId="5" xfId="0" applyNumberFormat="1" applyBorder="1" applyAlignment="1">
      <alignment vertical="center" wrapText="1"/>
    </xf>
    <xf numFmtId="10" fontId="0" fillId="0" borderId="1" xfId="0" applyNumberFormat="1" applyFill="1" applyBorder="1" applyAlignment="1">
      <alignment horizontal="center" vertical="center" wrapText="1"/>
    </xf>
    <xf numFmtId="0" fontId="11" fillId="0" borderId="1" xfId="0" applyFont="1" applyBorder="1" applyAlignment="1">
      <alignment horizontal="left" wrapText="1"/>
    </xf>
    <xf numFmtId="0" fontId="11" fillId="0" borderId="8" xfId="0" applyFont="1" applyBorder="1" applyAlignment="1">
      <alignment horizontal="left" vertical="top" wrapText="1"/>
    </xf>
    <xf numFmtId="0" fontId="0" fillId="0" borderId="5" xfId="0" applyBorder="1" applyAlignment="1">
      <alignment horizontal="left" vertical="top" wrapText="1"/>
    </xf>
    <xf numFmtId="0" fontId="11" fillId="0" borderId="8" xfId="0" applyFont="1" applyBorder="1" applyAlignment="1">
      <alignment horizontal="left" wrapText="1"/>
    </xf>
    <xf numFmtId="0" fontId="0" fillId="0" borderId="5" xfId="0" applyBorder="1" applyAlignment="1">
      <alignment horizontal="left" wrapText="1"/>
    </xf>
    <xf numFmtId="0" fontId="3" fillId="0" borderId="1" xfId="0" applyFont="1" applyBorder="1" applyAlignment="1">
      <alignment horizontal="left" wrapText="1"/>
    </xf>
    <xf numFmtId="0" fontId="3" fillId="0" borderId="8" xfId="0" applyFont="1" applyBorder="1" applyAlignment="1">
      <alignment horizontal="left" wrapText="1"/>
    </xf>
    <xf numFmtId="0" fontId="0" fillId="0" borderId="1"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wrapText="1"/>
    </xf>
    <xf numFmtId="0" fontId="11" fillId="0" borderId="1" xfId="0" applyFont="1" applyBorder="1" applyAlignment="1">
      <alignment horizontal="left" wrapText="1"/>
    </xf>
  </cellXfs>
  <cellStyles count="5">
    <cellStyle name="Millares" xfId="1" builtinId="3"/>
    <cellStyle name="Normal" xfId="0" builtinId="0"/>
    <cellStyle name="Normal 2" xfId="2" xr:uid="{00000000-0005-0000-0000-000002000000}"/>
    <cellStyle name="Porcentaje" xfId="3" builtinId="5"/>
    <cellStyle name="Porcentaje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89606818092E-2"/>
        </c:manualLayout>
      </c:layout>
      <c:overlay val="0"/>
      <c:spPr>
        <a:noFill/>
        <a:ln w="25400">
          <a:noFill/>
        </a:ln>
      </c:spPr>
    </c:title>
    <c:autoTitleDeleted val="0"/>
    <c:plotArea>
      <c:layout>
        <c:manualLayout>
          <c:layoutTarget val="inner"/>
          <c:xMode val="edge"/>
          <c:yMode val="edge"/>
          <c:x val="7.6834862385321098E-2"/>
          <c:y val="0.1088155733680556"/>
          <c:w val="0.9071100917431193"/>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Lit>
              <c:formatCode>General</c:formatCode>
              <c:ptCount val="10"/>
            </c:numLit>
          </c:val>
          <c:extLst>
            <c:ext xmlns:c16="http://schemas.microsoft.com/office/drawing/2014/chart" uri="{C3380CC4-5D6E-409C-BE32-E72D297353CC}">
              <c16:uniqueId val="{00000000-A985-4E95-9A15-B23991B1B526}"/>
            </c:ext>
          </c:extLst>
        </c:ser>
        <c:dLbls>
          <c:showLegendKey val="0"/>
          <c:showVal val="0"/>
          <c:showCatName val="0"/>
          <c:showSerName val="0"/>
          <c:showPercent val="0"/>
          <c:showBubbleSize val="0"/>
        </c:dLbls>
        <c:gapWidth val="150"/>
        <c:axId val="1742917136"/>
        <c:axId val="1742909520"/>
      </c:barChart>
      <c:catAx>
        <c:axId val="174291713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6330275229357798"/>
              <c:y val="0.949037173483462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09520"/>
        <c:crosses val="autoZero"/>
        <c:auto val="1"/>
        <c:lblAlgn val="ctr"/>
        <c:lblOffset val="100"/>
        <c:tickLblSkip val="1"/>
        <c:tickMarkSkip val="1"/>
        <c:noMultiLvlLbl val="0"/>
      </c:catAx>
      <c:valAx>
        <c:axId val="174290952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33984096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171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EFICACIA</a:t>
            </a:r>
            <a:r>
              <a:rPr lang="es-CO" baseline="0"/>
              <a:t> EN LA ASIGNACIÓN DE CUPOS</a:t>
            </a:r>
            <a:endParaRPr lang="es-CO"/>
          </a:p>
        </c:rich>
      </c:tx>
      <c:layout>
        <c:manualLayout>
          <c:xMode val="edge"/>
          <c:yMode val="edge"/>
          <c:x val="0.41399082568807338"/>
          <c:y val="2.6170789606818092E-2"/>
        </c:manualLayout>
      </c:layout>
      <c:overlay val="0"/>
      <c:spPr>
        <a:noFill/>
        <a:ln w="25400">
          <a:noFill/>
        </a:ln>
      </c:spPr>
    </c:title>
    <c:autoTitleDeleted val="0"/>
    <c:plotArea>
      <c:layout>
        <c:manualLayout>
          <c:layoutTarget val="inner"/>
          <c:xMode val="edge"/>
          <c:yMode val="edge"/>
          <c:x val="7.6834862385321098E-2"/>
          <c:y val="0.1088155733680556"/>
          <c:w val="0.9071100917431193"/>
          <c:h val="0.79889914624648417"/>
        </c:manualLayout>
      </c:layout>
      <c:barChart>
        <c:barDir val="col"/>
        <c:grouping val="clustered"/>
        <c:varyColors val="0"/>
        <c:ser>
          <c:idx val="0"/>
          <c:order val="0"/>
          <c:tx>
            <c:strRef>
              <c:f>'C03_001'!$A$20</c:f>
              <c:strCache>
                <c:ptCount val="1"/>
                <c:pt idx="0">
                  <c:v>17/10/2013</c:v>
                </c:pt>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'C03_001'!$C$20</c:f>
              <c:numCache>
                <c:formatCode>0%</c:formatCode>
                <c:ptCount val="1"/>
                <c:pt idx="0">
                  <c:v>0.78</c:v>
                </c:pt>
              </c:numCache>
            </c:numRef>
          </c:val>
          <c:extLst>
            <c:ext xmlns:c16="http://schemas.microsoft.com/office/drawing/2014/chart" uri="{C3380CC4-5D6E-409C-BE32-E72D297353CC}">
              <c16:uniqueId val="{00000000-CD57-4B09-8C43-EF7D3D3FA87C}"/>
            </c:ext>
          </c:extLst>
        </c:ser>
        <c:ser>
          <c:idx val="1"/>
          <c:order val="1"/>
          <c:tx>
            <c:strRef>
              <c:f>'C03_001'!$A$21</c:f>
              <c:strCache>
                <c:ptCount val="1"/>
                <c:pt idx="0">
                  <c:v>26/09/2014</c:v>
                </c:pt>
              </c:strCache>
            </c:strRef>
          </c:tx>
          <c:invertIfNegative val="0"/>
          <c:dLbls>
            <c:dLbl>
              <c:idx val="0"/>
              <c:spPr/>
              <c:txPr>
                <a:bodyPr/>
                <a:lstStyle/>
                <a:p>
                  <a:pPr>
                    <a:defRPr/>
                  </a:pPr>
                  <a:endParaRPr lang="es-CO"/>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CD57-4B09-8C43-EF7D3D3FA87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'C03_001'!$C$21</c:f>
              <c:numCache>
                <c:formatCode>0%</c:formatCode>
                <c:ptCount val="1"/>
                <c:pt idx="0">
                  <c:v>0.84038806565220281</c:v>
                </c:pt>
              </c:numCache>
            </c:numRef>
          </c:val>
          <c:extLst>
            <c:ext xmlns:c16="http://schemas.microsoft.com/office/drawing/2014/chart" uri="{C3380CC4-5D6E-409C-BE32-E72D297353CC}">
              <c16:uniqueId val="{00000002-CD57-4B09-8C43-EF7D3D3FA87C}"/>
            </c:ext>
          </c:extLst>
        </c:ser>
        <c:dLbls>
          <c:showLegendKey val="0"/>
          <c:showVal val="0"/>
          <c:showCatName val="0"/>
          <c:showSerName val="0"/>
          <c:showPercent val="0"/>
          <c:showBubbleSize val="0"/>
        </c:dLbls>
        <c:gapWidth val="150"/>
        <c:axId val="1742919856"/>
        <c:axId val="1742906800"/>
      </c:barChart>
      <c:catAx>
        <c:axId val="174291985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6330275229357798"/>
              <c:y val="0.949037173483462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06800"/>
        <c:crosses val="autoZero"/>
        <c:auto val="1"/>
        <c:lblAlgn val="ctr"/>
        <c:lblOffset val="100"/>
        <c:tickLblSkip val="1"/>
        <c:tickMarkSkip val="1"/>
        <c:noMultiLvlLbl val="0"/>
      </c:catAx>
      <c:valAx>
        <c:axId val="174290680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339840963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198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7417010446622994E-2"/>
        </c:manualLayout>
      </c:layout>
      <c:overlay val="0"/>
      <c:spPr>
        <a:noFill/>
        <a:ln w="25400">
          <a:noFill/>
        </a:ln>
      </c:spPr>
    </c:title>
    <c:autoTitleDeleted val="0"/>
    <c:plotArea>
      <c:layout>
        <c:manualLayout>
          <c:layoutTarget val="inner"/>
          <c:xMode val="edge"/>
          <c:yMode val="edge"/>
          <c:x val="7.6834862385321098E-2"/>
          <c:y val="0.11111126768700916"/>
          <c:w val="0.9071100917431193"/>
          <c:h val="0.79220890857361081"/>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Lit>
              <c:formatCode>General</c:formatCode>
              <c:ptCount val="10"/>
            </c:numLit>
          </c:val>
          <c:extLst>
            <c:ext xmlns:c16="http://schemas.microsoft.com/office/drawing/2014/chart" uri="{C3380CC4-5D6E-409C-BE32-E72D297353CC}">
              <c16:uniqueId val="{00000000-30E1-4446-8632-477FB867A9C3}"/>
            </c:ext>
          </c:extLst>
        </c:ser>
        <c:dLbls>
          <c:showLegendKey val="0"/>
          <c:showVal val="0"/>
          <c:showCatName val="0"/>
          <c:showSerName val="0"/>
          <c:showPercent val="0"/>
          <c:showBubbleSize val="0"/>
        </c:dLbls>
        <c:gapWidth val="150"/>
        <c:axId val="1742917680"/>
        <c:axId val="1742919312"/>
      </c:barChart>
      <c:catAx>
        <c:axId val="1742917680"/>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6330275229357798"/>
              <c:y val="0.946610314317478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19312"/>
        <c:crosses val="autoZero"/>
        <c:auto val="1"/>
        <c:lblAlgn val="ctr"/>
        <c:lblOffset val="100"/>
        <c:tickLblSkip val="1"/>
        <c:tickMarkSkip val="1"/>
        <c:noMultiLvlLbl val="0"/>
      </c:catAx>
      <c:valAx>
        <c:axId val="174291931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3968260151845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176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7417010446622994E-2"/>
        </c:manualLayout>
      </c:layout>
      <c:overlay val="0"/>
      <c:spPr>
        <a:noFill/>
        <a:ln w="25400">
          <a:noFill/>
        </a:ln>
      </c:spPr>
    </c:title>
    <c:autoTitleDeleted val="0"/>
    <c:plotArea>
      <c:layout>
        <c:manualLayout>
          <c:layoutTarget val="inner"/>
          <c:xMode val="edge"/>
          <c:yMode val="edge"/>
          <c:x val="7.6834862385321098E-2"/>
          <c:y val="0.11111126768700916"/>
          <c:w val="0.9071100917431193"/>
          <c:h val="0.79220890857361081"/>
        </c:manualLayout>
      </c:layout>
      <c:barChart>
        <c:barDir val="col"/>
        <c:grouping val="clustered"/>
        <c:varyColors val="0"/>
        <c:ser>
          <c:idx val="0"/>
          <c:order val="0"/>
          <c:tx>
            <c:strRef>
              <c:f>'C03_002'!$A$21</c:f>
              <c:strCache>
                <c:ptCount val="1"/>
                <c:pt idx="0">
                  <c:v>17/10/2013</c:v>
                </c:pt>
              </c:strCache>
            </c:strRef>
          </c:tx>
          <c:spPr>
            <a:solidFill>
              <a:srgbClr val="9999FF"/>
            </a:solidFill>
            <a:ln w="12700">
              <a:solidFill>
                <a:srgbClr val="000000"/>
              </a:solidFill>
              <a:prstDash val="solid"/>
            </a:ln>
          </c:spPr>
          <c:invertIfNegative val="0"/>
          <c:dLbls>
            <c:dLbl>
              <c:idx val="0"/>
              <c:layout>
                <c:manualLayout>
                  <c:x val="-1.5290519877675841E-3"/>
                  <c:y val="0.78101905873201083"/>
                </c:manualLayout>
              </c:layout>
              <c:spPr/>
              <c:txPr>
                <a:bodyPr/>
                <a:lstStyle/>
                <a:p>
                  <a:pPr>
                    <a:defRPr/>
                  </a:pPr>
                  <a:endParaRPr lang="es-CO"/>
                </a:p>
              </c:txPr>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4D3-4AA8-9168-824889EEC7C2}"/>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'C03_002'!$C$21</c:f>
              <c:numCache>
                <c:formatCode>0%</c:formatCode>
                <c:ptCount val="1"/>
                <c:pt idx="0">
                  <c:v>0.77</c:v>
                </c:pt>
              </c:numCache>
            </c:numRef>
          </c:val>
          <c:extLst>
            <c:ext xmlns:c16="http://schemas.microsoft.com/office/drawing/2014/chart" uri="{C3380CC4-5D6E-409C-BE32-E72D297353CC}">
              <c16:uniqueId val="{00000001-94D3-4AA8-9168-824889EEC7C2}"/>
            </c:ext>
          </c:extLst>
        </c:ser>
        <c:ser>
          <c:idx val="1"/>
          <c:order val="1"/>
          <c:tx>
            <c:strRef>
              <c:f>'C03_002'!$A$22</c:f>
              <c:strCache>
                <c:ptCount val="1"/>
                <c:pt idx="0">
                  <c:v>30/09/2014</c:v>
                </c:pt>
              </c:strCache>
            </c:strRef>
          </c:tx>
          <c:invertIfNegative val="0"/>
          <c:dLbls>
            <c:dLbl>
              <c:idx val="0"/>
              <c:layout>
                <c:manualLayout>
                  <c:x val="6.1162079510703364E-3"/>
                  <c:y val="0.29093737845196421"/>
                </c:manualLayout>
              </c:layout>
              <c:spPr/>
              <c:txPr>
                <a:bodyPr/>
                <a:lstStyle/>
                <a:p>
                  <a:pPr>
                    <a:defRPr/>
                  </a:pPr>
                  <a:endParaRPr lang="es-CO"/>
                </a:p>
              </c:txPr>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4D3-4AA8-9168-824889EEC7C2}"/>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trendline>
            <c:trendlineType val="linear"/>
            <c:dispRSqr val="0"/>
            <c:dispEq val="0"/>
          </c:trendline>
          <c:val>
            <c:numRef>
              <c:f>'C03_002'!$C$22</c:f>
              <c:numCache>
                <c:formatCode>0%</c:formatCode>
                <c:ptCount val="1"/>
                <c:pt idx="0">
                  <c:v>0.65921292676570242</c:v>
                </c:pt>
              </c:numCache>
            </c:numRef>
          </c:val>
          <c:extLst>
            <c:ext xmlns:c16="http://schemas.microsoft.com/office/drawing/2014/chart" uri="{C3380CC4-5D6E-409C-BE32-E72D297353CC}">
              <c16:uniqueId val="{00000005-94D3-4AA8-9168-824889EEC7C2}"/>
            </c:ext>
          </c:extLst>
        </c:ser>
        <c:dLbls>
          <c:showLegendKey val="0"/>
          <c:showVal val="0"/>
          <c:showCatName val="0"/>
          <c:showSerName val="0"/>
          <c:showPercent val="0"/>
          <c:showBubbleSize val="0"/>
        </c:dLbls>
        <c:gapWidth val="150"/>
        <c:axId val="1742920400"/>
        <c:axId val="1742907344"/>
      </c:barChart>
      <c:catAx>
        <c:axId val="1742920400"/>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6330275229357798"/>
              <c:y val="0.946610314317478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07344"/>
        <c:crosses val="autoZero"/>
        <c:auto val="1"/>
        <c:lblAlgn val="ctr"/>
        <c:lblOffset val="100"/>
        <c:tickLblSkip val="1"/>
        <c:tickMarkSkip val="1"/>
        <c:noMultiLvlLbl val="0"/>
      </c:catAx>
      <c:valAx>
        <c:axId val="1742907344"/>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3968260151845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204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831210201292E-2"/>
        </c:manualLayout>
      </c:layout>
      <c:overlay val="0"/>
      <c:spPr>
        <a:noFill/>
        <a:ln w="25400">
          <a:noFill/>
        </a:ln>
      </c:spPr>
    </c:title>
    <c:autoTitleDeleted val="0"/>
    <c:plotArea>
      <c:layout>
        <c:manualLayout>
          <c:layoutTarget val="inner"/>
          <c:xMode val="edge"/>
          <c:yMode val="edge"/>
          <c:x val="7.6834862385321098E-2"/>
          <c:y val="0.1088155733680556"/>
          <c:w val="0.9071100917431193"/>
          <c:h val="0.79889914624648417"/>
        </c:manualLayout>
      </c:layout>
      <c:barChart>
        <c:barDir val="col"/>
        <c:grouping val="clustered"/>
        <c:varyColors val="0"/>
        <c:ser>
          <c:idx val="0"/>
          <c:order val="0"/>
          <c:tx>
            <c:strRef>
              <c:f>'C03_003'!$A$22</c:f>
              <c:strCache>
                <c:ptCount val="1"/>
                <c:pt idx="0">
                  <c:v>17/10/2013</c:v>
                </c:pt>
              </c:strCache>
            </c:strRef>
          </c:tx>
          <c:spPr>
            <a:solidFill>
              <a:srgbClr val="9999FF"/>
            </a:solidFill>
            <a:ln w="12700">
              <a:solidFill>
                <a:srgbClr val="000000"/>
              </a:solidFill>
              <a:prstDash val="solid"/>
            </a:ln>
          </c:spPr>
          <c:invertIfNegative val="0"/>
          <c:dLbls>
            <c:dLbl>
              <c:idx val="0"/>
              <c:layout>
                <c:manualLayout>
                  <c:x val="-1.834862385321101E-2"/>
                  <c:y val="0.18869446321243191"/>
                </c:manualLayout>
              </c:layout>
              <c:spPr/>
              <c:txPr>
                <a:bodyPr/>
                <a:lstStyle/>
                <a:p>
                  <a:pPr>
                    <a:defRPr sz="1800"/>
                  </a:pPr>
                  <a:endParaRPr lang="es-CO"/>
                </a:p>
              </c:txPr>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289-4FB5-B485-87D39F0C1FD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'C03_003'!$C$22</c:f>
              <c:numCache>
                <c:formatCode>0%</c:formatCode>
                <c:ptCount val="1"/>
                <c:pt idx="0">
                  <c:v>0.92</c:v>
                </c:pt>
              </c:numCache>
            </c:numRef>
          </c:val>
          <c:extLst>
            <c:ext xmlns:c16="http://schemas.microsoft.com/office/drawing/2014/chart" uri="{C3380CC4-5D6E-409C-BE32-E72D297353CC}">
              <c16:uniqueId val="{00000001-9289-4FB5-B485-87D39F0C1FD0}"/>
            </c:ext>
          </c:extLst>
        </c:ser>
        <c:ser>
          <c:idx val="1"/>
          <c:order val="1"/>
          <c:tx>
            <c:strRef>
              <c:f>'C03_003'!$A$23</c:f>
              <c:strCache>
                <c:ptCount val="1"/>
                <c:pt idx="0">
                  <c:v>30/09/2014</c:v>
                </c:pt>
              </c:strCache>
            </c:strRef>
          </c:tx>
          <c:invertIfNegative val="0"/>
          <c:dLbls>
            <c:dLbl>
              <c:idx val="0"/>
              <c:layout>
                <c:manualLayout>
                  <c:x val="4.5871559633027525E-3"/>
                  <c:y val="0.46522976819845463"/>
                </c:manualLayout>
              </c:layout>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289-4FB5-B485-87D39F0C1FD0}"/>
                </c:ext>
              </c:extLst>
            </c:dLbl>
            <c:spPr>
              <a:noFill/>
              <a:ln>
                <a:noFill/>
              </a:ln>
              <a:effectLst/>
            </c:spPr>
            <c:txPr>
              <a:bodyPr/>
              <a:lstStyle/>
              <a:p>
                <a:pPr>
                  <a:defRPr sz="1800"/>
                </a:pPr>
                <a:endParaRPr lang="es-C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'C03_003'!$C$23</c:f>
              <c:numCache>
                <c:formatCode>0%</c:formatCode>
                <c:ptCount val="1"/>
                <c:pt idx="0">
                  <c:v>0.96528365791701942</c:v>
                </c:pt>
              </c:numCache>
            </c:numRef>
          </c:val>
          <c:extLst>
            <c:ext xmlns:c16="http://schemas.microsoft.com/office/drawing/2014/chart" uri="{C3380CC4-5D6E-409C-BE32-E72D297353CC}">
              <c16:uniqueId val="{00000003-9289-4FB5-B485-87D39F0C1FD0}"/>
            </c:ext>
          </c:extLst>
        </c:ser>
        <c:dLbls>
          <c:showLegendKey val="0"/>
          <c:showVal val="0"/>
          <c:showCatName val="0"/>
          <c:showSerName val="0"/>
          <c:showPercent val="0"/>
          <c:showBubbleSize val="0"/>
        </c:dLbls>
        <c:gapWidth val="150"/>
        <c:axId val="1742911696"/>
        <c:axId val="1742912240"/>
      </c:barChart>
      <c:catAx>
        <c:axId val="174291169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6330275229357798"/>
              <c:y val="0.949037011399216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12240"/>
        <c:crosses val="autoZero"/>
        <c:auto val="1"/>
        <c:lblAlgn val="ctr"/>
        <c:lblOffset val="100"/>
        <c:tickLblSkip val="1"/>
        <c:tickMarkSkip val="1"/>
        <c:noMultiLvlLbl val="0"/>
      </c:catAx>
      <c:valAx>
        <c:axId val="174291224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599598127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7429116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123825</xdr:rowOff>
    </xdr:from>
    <xdr:to>
      <xdr:col>14</xdr:col>
      <xdr:colOff>714375</xdr:colOff>
      <xdr:row>14</xdr:row>
      <xdr:rowOff>95250</xdr:rowOff>
    </xdr:to>
    <xdr:pic>
      <xdr:nvPicPr>
        <xdr:cNvPr id="93284" name="1 Imagen">
          <a:extLst>
            <a:ext uri="{FF2B5EF4-FFF2-40B4-BE49-F238E27FC236}">
              <a16:creationId xmlns:a16="http://schemas.microsoft.com/office/drawing/2014/main" id="{00000000-0008-0000-0000-0000646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123825"/>
          <a:ext cx="661035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22</xdr:row>
      <xdr:rowOff>142875</xdr:rowOff>
    </xdr:from>
    <xdr:to>
      <xdr:col>15</xdr:col>
      <xdr:colOff>180975</xdr:colOff>
      <xdr:row>33</xdr:row>
      <xdr:rowOff>95250</xdr:rowOff>
    </xdr:to>
    <xdr:pic>
      <xdr:nvPicPr>
        <xdr:cNvPr id="93285" name="2 Imagen">
          <a:extLst>
            <a:ext uri="{FF2B5EF4-FFF2-40B4-BE49-F238E27FC236}">
              <a16:creationId xmlns:a16="http://schemas.microsoft.com/office/drawing/2014/main" id="{00000000-0008-0000-0000-0000656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53650" y="5114925"/>
          <a:ext cx="68008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13</xdr:row>
      <xdr:rowOff>0</xdr:rowOff>
    </xdr:from>
    <xdr:to>
      <xdr:col>6</xdr:col>
      <xdr:colOff>9525</xdr:colOff>
      <xdr:row>13</xdr:row>
      <xdr:rowOff>0</xdr:rowOff>
    </xdr:to>
    <xdr:sp macro="" textlink="">
      <xdr:nvSpPr>
        <xdr:cNvPr id="3480" name="Line 1">
          <a:extLst>
            <a:ext uri="{FF2B5EF4-FFF2-40B4-BE49-F238E27FC236}">
              <a16:creationId xmlns:a16="http://schemas.microsoft.com/office/drawing/2014/main" id="{00000000-0008-0000-0400-0000980D0000}"/>
            </a:ext>
          </a:extLst>
        </xdr:cNvPr>
        <xdr:cNvSpPr>
          <a:spLocks noChangeShapeType="1"/>
        </xdr:cNvSpPr>
      </xdr:nvSpPr>
      <xdr:spPr bwMode="auto">
        <a:xfrm flipH="1" flipV="1">
          <a:off x="6219825" y="718185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152400</xdr:colOff>
      <xdr:row>16</xdr:row>
      <xdr:rowOff>28575</xdr:rowOff>
    </xdr:from>
    <xdr:to>
      <xdr:col>26</xdr:col>
      <xdr:colOff>76200</xdr:colOff>
      <xdr:row>29</xdr:row>
      <xdr:rowOff>342900</xdr:rowOff>
    </xdr:to>
    <xdr:graphicFrame macro="">
      <xdr:nvGraphicFramePr>
        <xdr:cNvPr id="3481" name="Chart 2">
          <a:extLst>
            <a:ext uri="{FF2B5EF4-FFF2-40B4-BE49-F238E27FC236}">
              <a16:creationId xmlns:a16="http://schemas.microsoft.com/office/drawing/2014/main" id="{00000000-0008-0000-0400-000099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xdr:row>
      <xdr:rowOff>0</xdr:rowOff>
    </xdr:from>
    <xdr:to>
      <xdr:col>6</xdr:col>
      <xdr:colOff>9525</xdr:colOff>
      <xdr:row>13</xdr:row>
      <xdr:rowOff>0</xdr:rowOff>
    </xdr:to>
    <xdr:sp macro="" textlink="">
      <xdr:nvSpPr>
        <xdr:cNvPr id="3482" name="Line 21">
          <a:extLst>
            <a:ext uri="{FF2B5EF4-FFF2-40B4-BE49-F238E27FC236}">
              <a16:creationId xmlns:a16="http://schemas.microsoft.com/office/drawing/2014/main" id="{00000000-0008-0000-0400-00009A0D0000}"/>
            </a:ext>
          </a:extLst>
        </xdr:cNvPr>
        <xdr:cNvSpPr>
          <a:spLocks noChangeShapeType="1"/>
        </xdr:cNvSpPr>
      </xdr:nvSpPr>
      <xdr:spPr bwMode="auto">
        <a:xfrm flipH="1" flipV="1">
          <a:off x="6219825" y="718185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152400</xdr:colOff>
      <xdr:row>16</xdr:row>
      <xdr:rowOff>28575</xdr:rowOff>
    </xdr:from>
    <xdr:to>
      <xdr:col>26</xdr:col>
      <xdr:colOff>76200</xdr:colOff>
      <xdr:row>29</xdr:row>
      <xdr:rowOff>342900</xdr:rowOff>
    </xdr:to>
    <xdr:graphicFrame macro="">
      <xdr:nvGraphicFramePr>
        <xdr:cNvPr id="3483" name="Chart 22">
          <a:extLst>
            <a:ext uri="{FF2B5EF4-FFF2-40B4-BE49-F238E27FC236}">
              <a16:creationId xmlns:a16="http://schemas.microsoft.com/office/drawing/2014/main" id="{00000000-0008-0000-0400-00009B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0</xdr:col>
          <xdr:colOff>0</xdr:colOff>
          <xdr:row>1</xdr:row>
          <xdr:rowOff>76200</xdr:rowOff>
        </xdr:from>
        <xdr:to>
          <xdr:col>1</xdr:col>
          <xdr:colOff>9525</xdr:colOff>
          <xdr:row>3</xdr:row>
          <xdr:rowOff>247650</xdr:rowOff>
        </xdr:to>
        <xdr:sp macro="" textlink="">
          <xdr:nvSpPr>
            <xdr:cNvPr id="3114" name="Object 42"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6</xdr:col>
      <xdr:colOff>0</xdr:colOff>
      <xdr:row>13</xdr:row>
      <xdr:rowOff>0</xdr:rowOff>
    </xdr:from>
    <xdr:to>
      <xdr:col>6</xdr:col>
      <xdr:colOff>9525</xdr:colOff>
      <xdr:row>13</xdr:row>
      <xdr:rowOff>0</xdr:rowOff>
    </xdr:to>
    <xdr:sp macro="" textlink="">
      <xdr:nvSpPr>
        <xdr:cNvPr id="3484" name="Line 1">
          <a:extLst>
            <a:ext uri="{FF2B5EF4-FFF2-40B4-BE49-F238E27FC236}">
              <a16:creationId xmlns:a16="http://schemas.microsoft.com/office/drawing/2014/main" id="{00000000-0008-0000-0400-00009C0D0000}"/>
            </a:ext>
          </a:extLst>
        </xdr:cNvPr>
        <xdr:cNvSpPr>
          <a:spLocks noChangeShapeType="1"/>
        </xdr:cNvSpPr>
      </xdr:nvSpPr>
      <xdr:spPr bwMode="auto">
        <a:xfrm flipH="1" flipV="1">
          <a:off x="6219825" y="718185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0</xdr:rowOff>
    </xdr:from>
    <xdr:to>
      <xdr:col>6</xdr:col>
      <xdr:colOff>9525</xdr:colOff>
      <xdr:row>13</xdr:row>
      <xdr:rowOff>0</xdr:rowOff>
    </xdr:to>
    <xdr:sp macro="" textlink="">
      <xdr:nvSpPr>
        <xdr:cNvPr id="3485" name="Line 21">
          <a:extLst>
            <a:ext uri="{FF2B5EF4-FFF2-40B4-BE49-F238E27FC236}">
              <a16:creationId xmlns:a16="http://schemas.microsoft.com/office/drawing/2014/main" id="{00000000-0008-0000-0400-00009D0D0000}"/>
            </a:ext>
          </a:extLst>
        </xdr:cNvPr>
        <xdr:cNvSpPr>
          <a:spLocks noChangeShapeType="1"/>
        </xdr:cNvSpPr>
      </xdr:nvSpPr>
      <xdr:spPr bwMode="auto">
        <a:xfrm flipH="1" flipV="1">
          <a:off x="6219825" y="718185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5413" name="Line 1">
          <a:extLst>
            <a:ext uri="{FF2B5EF4-FFF2-40B4-BE49-F238E27FC236}">
              <a16:creationId xmlns:a16="http://schemas.microsoft.com/office/drawing/2014/main" id="{00000000-0008-0000-0500-000025150000}"/>
            </a:ext>
          </a:extLst>
        </xdr:cNvPr>
        <xdr:cNvSpPr>
          <a:spLocks noChangeShapeType="1"/>
        </xdr:cNvSpPr>
      </xdr:nvSpPr>
      <xdr:spPr bwMode="auto">
        <a:xfrm flipH="1" flipV="1">
          <a:off x="5753100" y="826770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152400</xdr:colOff>
      <xdr:row>18</xdr:row>
      <xdr:rowOff>28575</xdr:rowOff>
    </xdr:from>
    <xdr:to>
      <xdr:col>26</xdr:col>
      <xdr:colOff>76200</xdr:colOff>
      <xdr:row>30</xdr:row>
      <xdr:rowOff>342900</xdr:rowOff>
    </xdr:to>
    <xdr:graphicFrame macro="">
      <xdr:nvGraphicFramePr>
        <xdr:cNvPr id="5414" name="Chart 2">
          <a:extLst>
            <a:ext uri="{FF2B5EF4-FFF2-40B4-BE49-F238E27FC236}">
              <a16:creationId xmlns:a16="http://schemas.microsoft.com/office/drawing/2014/main" id="{00000000-0008-0000-0500-00002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15</xdr:row>
      <xdr:rowOff>0</xdr:rowOff>
    </xdr:from>
    <xdr:to>
      <xdr:col>6</xdr:col>
      <xdr:colOff>9525</xdr:colOff>
      <xdr:row>15</xdr:row>
      <xdr:rowOff>0</xdr:rowOff>
    </xdr:to>
    <xdr:sp macro="" textlink="">
      <xdr:nvSpPr>
        <xdr:cNvPr id="5415" name="Line 21">
          <a:extLst>
            <a:ext uri="{FF2B5EF4-FFF2-40B4-BE49-F238E27FC236}">
              <a16:creationId xmlns:a16="http://schemas.microsoft.com/office/drawing/2014/main" id="{00000000-0008-0000-0500-000027150000}"/>
            </a:ext>
          </a:extLst>
        </xdr:cNvPr>
        <xdr:cNvSpPr>
          <a:spLocks noChangeShapeType="1"/>
        </xdr:cNvSpPr>
      </xdr:nvSpPr>
      <xdr:spPr bwMode="auto">
        <a:xfrm flipH="1" flipV="1">
          <a:off x="5753100" y="826770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152400</xdr:colOff>
      <xdr:row>18</xdr:row>
      <xdr:rowOff>28575</xdr:rowOff>
    </xdr:from>
    <xdr:to>
      <xdr:col>26</xdr:col>
      <xdr:colOff>76200</xdr:colOff>
      <xdr:row>30</xdr:row>
      <xdr:rowOff>342900</xdr:rowOff>
    </xdr:to>
    <xdr:graphicFrame macro="">
      <xdr:nvGraphicFramePr>
        <xdr:cNvPr id="5416" name="Chart 22">
          <a:extLst>
            <a:ext uri="{FF2B5EF4-FFF2-40B4-BE49-F238E27FC236}">
              <a16:creationId xmlns:a16="http://schemas.microsoft.com/office/drawing/2014/main" id="{00000000-0008-0000-0500-00002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0</xdr:col>
          <xdr:colOff>0</xdr:colOff>
          <xdr:row>1</xdr:row>
          <xdr:rowOff>9525</xdr:rowOff>
        </xdr:from>
        <xdr:to>
          <xdr:col>1</xdr:col>
          <xdr:colOff>9525</xdr:colOff>
          <xdr:row>3</xdr:row>
          <xdr:rowOff>180975</xdr:rowOff>
        </xdr:to>
        <xdr:sp macro="" textlink="">
          <xdr:nvSpPr>
            <xdr:cNvPr id="5167" name="Object 47" hidden="1">
              <a:extLst>
                <a:ext uri="{63B3BB69-23CF-44E3-9099-C40C66FF867C}">
                  <a14:compatExt spid="_x0000_s5167"/>
                </a:ext>
                <a:ext uri="{FF2B5EF4-FFF2-40B4-BE49-F238E27FC236}">
                  <a16:creationId xmlns:a16="http://schemas.microsoft.com/office/drawing/2014/main" id="{00000000-0008-0000-0500-00002F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6304" name="Line 1">
          <a:extLst>
            <a:ext uri="{FF2B5EF4-FFF2-40B4-BE49-F238E27FC236}">
              <a16:creationId xmlns:a16="http://schemas.microsoft.com/office/drawing/2014/main" id="{00000000-0008-0000-0600-0000A0180000}"/>
            </a:ext>
          </a:extLst>
        </xdr:cNvPr>
        <xdr:cNvSpPr>
          <a:spLocks noChangeShapeType="1"/>
        </xdr:cNvSpPr>
      </xdr:nvSpPr>
      <xdr:spPr bwMode="auto">
        <a:xfrm flipH="1" flipV="1">
          <a:off x="5753100" y="8105775"/>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152400</xdr:colOff>
      <xdr:row>18</xdr:row>
      <xdr:rowOff>28575</xdr:rowOff>
    </xdr:from>
    <xdr:to>
      <xdr:col>26</xdr:col>
      <xdr:colOff>76200</xdr:colOff>
      <xdr:row>31</xdr:row>
      <xdr:rowOff>342900</xdr:rowOff>
    </xdr:to>
    <xdr:graphicFrame macro="">
      <xdr:nvGraphicFramePr>
        <xdr:cNvPr id="6305" name="Chart 2">
          <a:extLst>
            <a:ext uri="{FF2B5EF4-FFF2-40B4-BE49-F238E27FC236}">
              <a16:creationId xmlns:a16="http://schemas.microsoft.com/office/drawing/2014/main" id="{00000000-0008-0000-0600-0000A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0</xdr:colOff>
          <xdr:row>1</xdr:row>
          <xdr:rowOff>9525</xdr:rowOff>
        </xdr:from>
        <xdr:to>
          <xdr:col>1</xdr:col>
          <xdr:colOff>9525</xdr:colOff>
          <xdr:row>3</xdr:row>
          <xdr:rowOff>180975</xdr:rowOff>
        </xdr:to>
        <xdr:sp macro="" textlink="">
          <xdr:nvSpPr>
            <xdr:cNvPr id="6176" name="Object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opLeftCell="A19" workbookViewId="0">
      <selection activeCell="C57" sqref="C57"/>
    </sheetView>
  </sheetViews>
  <sheetFormatPr baseColWidth="10" defaultRowHeight="12.75" x14ac:dyDescent="0.2"/>
  <cols>
    <col min="1" max="1" width="17.5703125" bestFit="1" customWidth="1"/>
    <col min="2" max="2" width="12" bestFit="1" customWidth="1"/>
    <col min="3" max="3" width="68.28515625" bestFit="1" customWidth="1"/>
    <col min="4" max="4" width="49.42578125" bestFit="1" customWidth="1"/>
    <col min="5" max="5" width="4.42578125" customWidth="1"/>
    <col min="7" max="7" width="9.28515625" customWidth="1"/>
    <col min="8" max="10" width="11.42578125" hidden="1" customWidth="1"/>
    <col min="14" max="14" width="33.42578125" customWidth="1"/>
  </cols>
  <sheetData>
    <row r="1" spans="1:4" ht="13.5" thickBot="1" x14ac:dyDescent="0.25">
      <c r="A1" s="101" t="s">
        <v>103</v>
      </c>
      <c r="B1" s="102"/>
      <c r="C1" s="102"/>
      <c r="D1" s="103"/>
    </row>
    <row r="2" spans="1:4" x14ac:dyDescent="0.2">
      <c r="A2" s="41"/>
      <c r="B2" s="42"/>
      <c r="C2" s="58" t="s">
        <v>116</v>
      </c>
      <c r="D2" s="59" t="s">
        <v>106</v>
      </c>
    </row>
    <row r="3" spans="1:4" ht="15" x14ac:dyDescent="0.25">
      <c r="A3" s="33" t="s">
        <v>97</v>
      </c>
      <c r="B3" s="31">
        <v>51564</v>
      </c>
      <c r="C3" s="31" t="s">
        <v>117</v>
      </c>
      <c r="D3" s="34" t="s">
        <v>119</v>
      </c>
    </row>
    <row r="4" spans="1:4" ht="15" x14ac:dyDescent="0.25">
      <c r="A4" s="33" t="s">
        <v>98</v>
      </c>
      <c r="B4" s="31">
        <v>3513</v>
      </c>
      <c r="C4" s="31" t="s">
        <v>85</v>
      </c>
      <c r="D4" s="34" t="s">
        <v>120</v>
      </c>
    </row>
    <row r="5" spans="1:4" ht="15" x14ac:dyDescent="0.25">
      <c r="A5" s="33" t="s">
        <v>99</v>
      </c>
      <c r="B5" s="31">
        <v>9134</v>
      </c>
      <c r="C5" s="31" t="s">
        <v>86</v>
      </c>
      <c r="D5" s="34" t="s">
        <v>120</v>
      </c>
    </row>
    <row r="6" spans="1:4" ht="15" x14ac:dyDescent="0.25">
      <c r="A6" s="35" t="s">
        <v>100</v>
      </c>
      <c r="B6" s="31">
        <f>SUM(B4:B5)</f>
        <v>12647</v>
      </c>
      <c r="C6" s="31" t="s">
        <v>104</v>
      </c>
      <c r="D6" s="34" t="s">
        <v>108</v>
      </c>
    </row>
    <row r="7" spans="1:4" ht="15" x14ac:dyDescent="0.25">
      <c r="A7" s="35" t="s">
        <v>101</v>
      </c>
      <c r="B7" s="31">
        <v>122</v>
      </c>
      <c r="C7" s="31" t="s">
        <v>124</v>
      </c>
      <c r="D7" s="34"/>
    </row>
    <row r="8" spans="1:4" ht="15" x14ac:dyDescent="0.25">
      <c r="A8" s="35" t="s">
        <v>102</v>
      </c>
      <c r="B8" s="31">
        <f>SUM(B3,B6,B7)</f>
        <v>64333</v>
      </c>
      <c r="C8" s="31" t="s">
        <v>126</v>
      </c>
      <c r="D8" s="36"/>
    </row>
    <row r="9" spans="1:4" ht="15" x14ac:dyDescent="0.25">
      <c r="A9" s="35" t="s">
        <v>125</v>
      </c>
      <c r="B9" s="31">
        <v>8329</v>
      </c>
      <c r="C9" s="31" t="s">
        <v>128</v>
      </c>
      <c r="D9" s="34" t="s">
        <v>122</v>
      </c>
    </row>
    <row r="10" spans="1:4" ht="15" x14ac:dyDescent="0.25">
      <c r="A10" s="33"/>
      <c r="B10" s="32">
        <f>B8-B9</f>
        <v>56004</v>
      </c>
      <c r="C10" s="31" t="s">
        <v>121</v>
      </c>
      <c r="D10" s="34" t="s">
        <v>120</v>
      </c>
    </row>
    <row r="11" spans="1:4" x14ac:dyDescent="0.2">
      <c r="A11" s="33"/>
      <c r="B11" s="5"/>
      <c r="C11" s="43" t="s">
        <v>107</v>
      </c>
      <c r="D11" s="36"/>
    </row>
    <row r="12" spans="1:4" ht="15" x14ac:dyDescent="0.25">
      <c r="A12" s="37" t="s">
        <v>72</v>
      </c>
      <c r="B12" s="31">
        <f>B5+B4</f>
        <v>12647</v>
      </c>
      <c r="C12" s="25" t="s">
        <v>105</v>
      </c>
      <c r="D12" s="34" t="s">
        <v>120</v>
      </c>
    </row>
    <row r="13" spans="1:4" ht="15" x14ac:dyDescent="0.25">
      <c r="A13" s="37" t="s">
        <v>73</v>
      </c>
      <c r="B13" s="60">
        <v>58406</v>
      </c>
      <c r="C13" s="25" t="s">
        <v>127</v>
      </c>
      <c r="D13" s="34" t="s">
        <v>118</v>
      </c>
    </row>
    <row r="14" spans="1:4" ht="15" x14ac:dyDescent="0.25">
      <c r="A14" s="37" t="s">
        <v>74</v>
      </c>
      <c r="B14" s="31">
        <v>43357</v>
      </c>
      <c r="C14" s="25" t="s">
        <v>79</v>
      </c>
      <c r="D14" s="34" t="s">
        <v>120</v>
      </c>
    </row>
    <row r="15" spans="1:4" ht="15" x14ac:dyDescent="0.25">
      <c r="A15" s="37" t="s">
        <v>75</v>
      </c>
      <c r="B15" s="31">
        <f>B13-B14</f>
        <v>15049</v>
      </c>
      <c r="C15" s="25" t="s">
        <v>109</v>
      </c>
      <c r="D15" s="36"/>
    </row>
    <row r="16" spans="1:4" ht="15" x14ac:dyDescent="0.25">
      <c r="A16" s="37" t="s">
        <v>76</v>
      </c>
      <c r="B16" s="31">
        <f>B12/B15</f>
        <v>0.84038806565220281</v>
      </c>
      <c r="C16" s="5"/>
      <c r="D16" s="36"/>
    </row>
    <row r="17" spans="1:14" ht="15.75" thickBot="1" x14ac:dyDescent="0.3">
      <c r="A17" s="38" t="s">
        <v>77</v>
      </c>
      <c r="B17" s="39">
        <f>B16*100%</f>
        <v>0.84038806565220281</v>
      </c>
      <c r="C17" s="44" t="s">
        <v>110</v>
      </c>
      <c r="D17" s="45" t="s">
        <v>111</v>
      </c>
    </row>
    <row r="18" spans="1:14" ht="13.5" thickBot="1" x14ac:dyDescent="0.25"/>
    <row r="19" spans="1:14" ht="13.5" thickBot="1" x14ac:dyDescent="0.25">
      <c r="A19" s="54"/>
      <c r="B19" s="55"/>
      <c r="C19" s="58" t="s">
        <v>115</v>
      </c>
      <c r="D19" s="57"/>
    </row>
    <row r="20" spans="1:14" ht="63.75" x14ac:dyDescent="0.2">
      <c r="A20" s="46" t="s">
        <v>82</v>
      </c>
      <c r="B20" s="47">
        <v>12647</v>
      </c>
      <c r="C20" s="48" t="s">
        <v>112</v>
      </c>
      <c r="D20" s="34" t="s">
        <v>120</v>
      </c>
      <c r="F20" s="92" t="s">
        <v>36</v>
      </c>
      <c r="G20" s="93"/>
      <c r="H20" s="93"/>
      <c r="I20" s="93"/>
      <c r="J20" s="94"/>
      <c r="K20" s="1" t="s">
        <v>7</v>
      </c>
      <c r="L20" s="95" t="s">
        <v>63</v>
      </c>
      <c r="M20" s="95"/>
      <c r="N20" s="96"/>
    </row>
    <row r="21" spans="1:14" ht="38.25" x14ac:dyDescent="0.2">
      <c r="A21" s="35" t="s">
        <v>83</v>
      </c>
      <c r="B21" s="5">
        <f>6538+12647</f>
        <v>19185</v>
      </c>
      <c r="C21" s="25" t="s">
        <v>129</v>
      </c>
      <c r="D21" s="34" t="s">
        <v>123</v>
      </c>
      <c r="F21" s="97" t="s">
        <v>47</v>
      </c>
      <c r="G21" s="98"/>
      <c r="H21" s="98"/>
      <c r="I21" s="98"/>
      <c r="J21" s="99"/>
      <c r="K21" s="1" t="s">
        <v>9</v>
      </c>
      <c r="L21" s="97" t="s">
        <v>64</v>
      </c>
      <c r="M21" s="98"/>
      <c r="N21" s="100"/>
    </row>
    <row r="22" spans="1:14" x14ac:dyDescent="0.2">
      <c r="A22" s="35" t="s">
        <v>84</v>
      </c>
      <c r="B22" s="5">
        <f>B20/B21</f>
        <v>0.65921292676570242</v>
      </c>
      <c r="C22" s="5"/>
      <c r="D22" s="36"/>
    </row>
    <row r="23" spans="1:14" ht="13.5" thickBot="1" x14ac:dyDescent="0.25">
      <c r="A23" s="49" t="s">
        <v>47</v>
      </c>
      <c r="B23" s="50">
        <f>B22*100%</f>
        <v>0.65921292676570242</v>
      </c>
      <c r="C23" s="40"/>
      <c r="D23" s="45" t="s">
        <v>111</v>
      </c>
    </row>
    <row r="24" spans="1:14" x14ac:dyDescent="0.2">
      <c r="A24" s="9"/>
      <c r="B24" s="9"/>
      <c r="C24" s="9"/>
      <c r="D24" s="9"/>
    </row>
    <row r="25" spans="1:14" ht="13.5" thickBot="1" x14ac:dyDescent="0.25">
      <c r="A25" s="9"/>
      <c r="B25" s="9"/>
      <c r="C25" s="9"/>
      <c r="D25" s="9"/>
    </row>
    <row r="26" spans="1:14" ht="13.5" thickBot="1" x14ac:dyDescent="0.25">
      <c r="A26" s="54"/>
      <c r="B26" s="55"/>
      <c r="C26" s="56" t="s">
        <v>114</v>
      </c>
      <c r="D26" s="57"/>
    </row>
    <row r="27" spans="1:14" x14ac:dyDescent="0.2">
      <c r="A27" s="51"/>
      <c r="B27" s="47"/>
      <c r="C27" s="47"/>
      <c r="D27" s="52"/>
    </row>
    <row r="28" spans="1:14" x14ac:dyDescent="0.2">
      <c r="A28" s="35" t="s">
        <v>89</v>
      </c>
      <c r="B28" s="5">
        <v>2280</v>
      </c>
      <c r="C28" s="25" t="s">
        <v>113</v>
      </c>
      <c r="D28" s="34" t="s">
        <v>120</v>
      </c>
    </row>
    <row r="29" spans="1:14" x14ac:dyDescent="0.2">
      <c r="A29" s="35" t="s">
        <v>91</v>
      </c>
      <c r="B29" s="5">
        <f>B28+82</f>
        <v>2362</v>
      </c>
      <c r="C29" s="25" t="s">
        <v>94</v>
      </c>
      <c r="D29" s="36"/>
    </row>
    <row r="30" spans="1:14" x14ac:dyDescent="0.2">
      <c r="A30" s="35" t="s">
        <v>92</v>
      </c>
      <c r="B30" s="5">
        <f>B28/B29</f>
        <v>0.96528365791701942</v>
      </c>
      <c r="C30" s="5"/>
      <c r="D30" s="36"/>
    </row>
    <row r="31" spans="1:14" ht="13.5" thickBot="1" x14ac:dyDescent="0.25">
      <c r="A31" s="53" t="s">
        <v>93</v>
      </c>
      <c r="B31" s="50">
        <f>B30*100%</f>
        <v>0.96528365791701942</v>
      </c>
      <c r="C31" s="40"/>
      <c r="D31" s="45" t="s">
        <v>111</v>
      </c>
    </row>
  </sheetData>
  <mergeCells count="5">
    <mergeCell ref="F20:J20"/>
    <mergeCell ref="L20:N20"/>
    <mergeCell ref="F21:J21"/>
    <mergeCell ref="L21:N21"/>
    <mergeCell ref="A1:D1"/>
  </mergeCells>
  <pageMargins left="0.7" right="0.7" top="0.75" bottom="0.75" header="0.3" footer="0.3"/>
  <pageSetup orientation="portrait" r:id="rId1"/>
  <ignoredErrors>
    <ignoredError sqref="B6"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topLeftCell="A16" workbookViewId="0">
      <selection activeCell="A19" sqref="A19"/>
    </sheetView>
  </sheetViews>
  <sheetFormatPr baseColWidth="10" defaultRowHeight="12.75" x14ac:dyDescent="0.2"/>
  <cols>
    <col min="1" max="1" width="19.28515625" bestFit="1" customWidth="1"/>
    <col min="2" max="2" width="12" bestFit="1" customWidth="1"/>
    <col min="3" max="3" width="68.28515625" bestFit="1" customWidth="1"/>
    <col min="4" max="4" width="49.42578125" bestFit="1" customWidth="1"/>
  </cols>
  <sheetData>
    <row r="1" spans="1:4" ht="13.5" thickBot="1" x14ac:dyDescent="0.25">
      <c r="A1" s="101" t="s">
        <v>103</v>
      </c>
      <c r="B1" s="102"/>
      <c r="C1" s="102"/>
      <c r="D1" s="103"/>
    </row>
    <row r="2" spans="1:4" x14ac:dyDescent="0.2">
      <c r="A2" s="41"/>
      <c r="B2" s="42"/>
      <c r="C2" s="58" t="s">
        <v>116</v>
      </c>
      <c r="D2" s="59" t="s">
        <v>106</v>
      </c>
    </row>
    <row r="3" spans="1:4" ht="15" x14ac:dyDescent="0.25">
      <c r="A3" s="33" t="s">
        <v>97</v>
      </c>
      <c r="B3" s="31">
        <v>51030</v>
      </c>
      <c r="C3" s="31" t="s">
        <v>141</v>
      </c>
      <c r="D3" s="34" t="s">
        <v>142</v>
      </c>
    </row>
    <row r="4" spans="1:4" ht="15" x14ac:dyDescent="0.25">
      <c r="A4" s="33" t="s">
        <v>98</v>
      </c>
      <c r="B4" s="31">
        <v>3941</v>
      </c>
      <c r="C4" s="31" t="s">
        <v>85</v>
      </c>
      <c r="D4" s="34" t="s">
        <v>143</v>
      </c>
    </row>
    <row r="5" spans="1:4" ht="15" x14ac:dyDescent="0.25">
      <c r="A5" s="33" t="s">
        <v>99</v>
      </c>
      <c r="B5" s="31">
        <v>9603</v>
      </c>
      <c r="C5" s="31" t="s">
        <v>86</v>
      </c>
      <c r="D5" s="34" t="s">
        <v>143</v>
      </c>
    </row>
    <row r="6" spans="1:4" ht="15" x14ac:dyDescent="0.25">
      <c r="A6" s="35" t="s">
        <v>100</v>
      </c>
      <c r="B6" s="31">
        <f>SUM(B4:B5)</f>
        <v>13544</v>
      </c>
      <c r="C6" s="31" t="s">
        <v>144</v>
      </c>
      <c r="D6" s="34" t="s">
        <v>108</v>
      </c>
    </row>
    <row r="7" spans="1:4" ht="15" x14ac:dyDescent="0.25">
      <c r="A7" s="35" t="s">
        <v>101</v>
      </c>
      <c r="B7" s="31">
        <v>74</v>
      </c>
      <c r="C7" s="31" t="s">
        <v>124</v>
      </c>
      <c r="D7" s="34"/>
    </row>
    <row r="8" spans="1:4" ht="15" x14ac:dyDescent="0.25">
      <c r="A8" s="35" t="s">
        <v>102</v>
      </c>
      <c r="B8" s="31">
        <f>SUM(B3,B6,B7)</f>
        <v>64648</v>
      </c>
      <c r="C8" s="31" t="s">
        <v>126</v>
      </c>
      <c r="D8" s="36"/>
    </row>
    <row r="9" spans="1:4" ht="15" x14ac:dyDescent="0.25">
      <c r="A9" s="35" t="s">
        <v>125</v>
      </c>
      <c r="B9" s="31">
        <v>7375</v>
      </c>
      <c r="C9" s="31" t="s">
        <v>128</v>
      </c>
      <c r="D9" s="34" t="s">
        <v>145</v>
      </c>
    </row>
    <row r="10" spans="1:4" ht="15" x14ac:dyDescent="0.25">
      <c r="A10" s="33"/>
      <c r="B10" s="32">
        <f>B8-B9</f>
        <v>57273</v>
      </c>
      <c r="C10" s="31" t="s">
        <v>146</v>
      </c>
      <c r="D10" s="34" t="s">
        <v>143</v>
      </c>
    </row>
    <row r="11" spans="1:4" x14ac:dyDescent="0.2">
      <c r="A11" s="33"/>
      <c r="B11" s="5"/>
      <c r="C11" s="43" t="s">
        <v>107</v>
      </c>
      <c r="D11" s="36"/>
    </row>
    <row r="12" spans="1:4" ht="15" x14ac:dyDescent="0.25">
      <c r="A12" s="37" t="s">
        <v>72</v>
      </c>
      <c r="B12" s="31">
        <f>B5+B4</f>
        <v>13544</v>
      </c>
      <c r="C12" s="25" t="s">
        <v>105</v>
      </c>
      <c r="D12" s="34" t="s">
        <v>143</v>
      </c>
    </row>
    <row r="13" spans="1:4" ht="15" x14ac:dyDescent="0.25">
      <c r="A13" s="37" t="s">
        <v>73</v>
      </c>
      <c r="B13" s="60">
        <v>56429</v>
      </c>
      <c r="C13" s="25" t="s">
        <v>127</v>
      </c>
      <c r="D13" s="34" t="s">
        <v>147</v>
      </c>
    </row>
    <row r="14" spans="1:4" ht="15" x14ac:dyDescent="0.25">
      <c r="A14" s="37" t="s">
        <v>74</v>
      </c>
      <c r="B14" s="31">
        <v>42069</v>
      </c>
      <c r="C14" s="25" t="s">
        <v>79</v>
      </c>
      <c r="D14" s="34" t="s">
        <v>143</v>
      </c>
    </row>
    <row r="15" spans="1:4" ht="15" x14ac:dyDescent="0.25">
      <c r="A15" s="37" t="s">
        <v>75</v>
      </c>
      <c r="B15" s="31">
        <f>B13-B14</f>
        <v>14360</v>
      </c>
      <c r="C15" s="25" t="s">
        <v>109</v>
      </c>
      <c r="D15" s="36"/>
    </row>
    <row r="16" spans="1:4" ht="15" x14ac:dyDescent="0.25">
      <c r="A16" s="37" t="s">
        <v>76</v>
      </c>
      <c r="B16" s="31">
        <f>B12/B15</f>
        <v>0.94317548746518109</v>
      </c>
      <c r="C16" s="5"/>
      <c r="D16" s="36"/>
    </row>
    <row r="17" spans="1:4" ht="15.75" thickBot="1" x14ac:dyDescent="0.3">
      <c r="A17" s="38" t="s">
        <v>77</v>
      </c>
      <c r="B17" s="39">
        <f>B16*100%</f>
        <v>0.94317548746518109</v>
      </c>
      <c r="C17" s="44" t="s">
        <v>110</v>
      </c>
      <c r="D17" s="45" t="s">
        <v>111</v>
      </c>
    </row>
    <row r="18" spans="1:4" ht="13.5" thickBot="1" x14ac:dyDescent="0.25"/>
    <row r="19" spans="1:4" ht="13.5" thickBot="1" x14ac:dyDescent="0.25">
      <c r="A19" s="54"/>
      <c r="B19" s="55"/>
      <c r="C19" s="58" t="s">
        <v>115</v>
      </c>
      <c r="D19" s="57"/>
    </row>
    <row r="20" spans="1:4" x14ac:dyDescent="0.2">
      <c r="A20" s="46" t="s">
        <v>82</v>
      </c>
      <c r="B20" s="47">
        <f>B6</f>
        <v>13544</v>
      </c>
      <c r="C20" s="48" t="s">
        <v>112</v>
      </c>
      <c r="D20" s="34" t="s">
        <v>143</v>
      </c>
    </row>
    <row r="21" spans="1:4" x14ac:dyDescent="0.2">
      <c r="A21" s="35" t="s">
        <v>83</v>
      </c>
      <c r="B21" s="5">
        <f>B20+4845</f>
        <v>18389</v>
      </c>
      <c r="C21" s="25" t="s">
        <v>168</v>
      </c>
      <c r="D21" s="34" t="s">
        <v>148</v>
      </c>
    </row>
    <row r="22" spans="1:4" x14ac:dyDescent="0.2">
      <c r="A22" s="35" t="s">
        <v>84</v>
      </c>
      <c r="B22" s="5">
        <f>B20/B21</f>
        <v>0.73652727173853938</v>
      </c>
      <c r="C22" s="5"/>
      <c r="D22" s="36"/>
    </row>
    <row r="23" spans="1:4" ht="13.5" thickBot="1" x14ac:dyDescent="0.25">
      <c r="A23" s="49" t="s">
        <v>47</v>
      </c>
      <c r="B23" s="50">
        <f>B22*100%</f>
        <v>0.73652727173853938</v>
      </c>
      <c r="C23" s="40"/>
      <c r="D23" s="45" t="s">
        <v>111</v>
      </c>
    </row>
    <row r="24" spans="1:4" x14ac:dyDescent="0.2">
      <c r="A24" s="9"/>
      <c r="B24" s="9"/>
      <c r="C24" s="9"/>
      <c r="D24" s="9"/>
    </row>
    <row r="25" spans="1:4" ht="13.5" thickBot="1" x14ac:dyDescent="0.25">
      <c r="A25" s="9"/>
      <c r="B25" s="9"/>
      <c r="C25" s="9"/>
      <c r="D25" s="9"/>
    </row>
    <row r="26" spans="1:4" ht="13.5" thickBot="1" x14ac:dyDescent="0.25">
      <c r="A26" s="54"/>
      <c r="B26" s="55"/>
      <c r="C26" s="56" t="s">
        <v>114</v>
      </c>
      <c r="D26" s="57"/>
    </row>
    <row r="27" spans="1:4" x14ac:dyDescent="0.2">
      <c r="A27" s="51"/>
      <c r="B27" s="47"/>
      <c r="C27" s="47"/>
      <c r="D27" s="52"/>
    </row>
    <row r="28" spans="1:4" x14ac:dyDescent="0.2">
      <c r="A28" s="35" t="s">
        <v>89</v>
      </c>
      <c r="B28" s="5">
        <v>5604</v>
      </c>
      <c r="C28" s="25" t="s">
        <v>113</v>
      </c>
      <c r="D28" s="34" t="s">
        <v>143</v>
      </c>
    </row>
    <row r="29" spans="1:4" x14ac:dyDescent="0.2">
      <c r="A29" s="35" t="s">
        <v>91</v>
      </c>
      <c r="B29" s="5">
        <v>5604</v>
      </c>
      <c r="C29" s="25" t="s">
        <v>94</v>
      </c>
      <c r="D29" s="36"/>
    </row>
    <row r="30" spans="1:4" x14ac:dyDescent="0.2">
      <c r="A30" s="35" t="s">
        <v>92</v>
      </c>
      <c r="B30" s="5">
        <f>B28/B29</f>
        <v>1</v>
      </c>
      <c r="C30" s="5"/>
      <c r="D30" s="36"/>
    </row>
    <row r="31" spans="1:4" ht="13.5" thickBot="1" x14ac:dyDescent="0.25">
      <c r="A31" s="53" t="s">
        <v>93</v>
      </c>
      <c r="B31" s="50">
        <f>B30*100%</f>
        <v>1</v>
      </c>
      <c r="C31" s="40"/>
      <c r="D31" s="45" t="s">
        <v>111</v>
      </c>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workbookViewId="0">
      <selection activeCell="B28" sqref="B28"/>
    </sheetView>
  </sheetViews>
  <sheetFormatPr baseColWidth="10" defaultRowHeight="12.75" x14ac:dyDescent="0.2"/>
  <cols>
    <col min="1" max="1" width="19.28515625" bestFit="1" customWidth="1"/>
    <col min="2" max="2" width="12" bestFit="1" customWidth="1"/>
    <col min="3" max="3" width="67.42578125" customWidth="1"/>
    <col min="4" max="4" width="49.140625" bestFit="1" customWidth="1"/>
  </cols>
  <sheetData>
    <row r="1" spans="1:4" ht="13.5" thickBot="1" x14ac:dyDescent="0.25">
      <c r="A1" s="101" t="s">
        <v>103</v>
      </c>
      <c r="B1" s="102"/>
      <c r="C1" s="102"/>
      <c r="D1" s="103"/>
    </row>
    <row r="2" spans="1:4" x14ac:dyDescent="0.2">
      <c r="A2" s="41"/>
      <c r="B2" s="42"/>
      <c r="C2" s="58" t="s">
        <v>116</v>
      </c>
      <c r="D2" s="59" t="s">
        <v>106</v>
      </c>
    </row>
    <row r="3" spans="1:4" ht="15" x14ac:dyDescent="0.25">
      <c r="A3" s="33" t="s">
        <v>97</v>
      </c>
      <c r="B3" s="60">
        <v>48993</v>
      </c>
      <c r="C3" s="63" t="s">
        <v>152</v>
      </c>
      <c r="D3" s="34" t="s">
        <v>153</v>
      </c>
    </row>
    <row r="4" spans="1:4" ht="15" x14ac:dyDescent="0.25">
      <c r="A4" s="33" t="s">
        <v>98</v>
      </c>
      <c r="B4" s="60">
        <v>3262</v>
      </c>
      <c r="C4" s="31" t="s">
        <v>85</v>
      </c>
      <c r="D4" s="34" t="s">
        <v>154</v>
      </c>
    </row>
    <row r="5" spans="1:4" ht="15" x14ac:dyDescent="0.25">
      <c r="A5" s="33" t="s">
        <v>99</v>
      </c>
      <c r="B5" s="60">
        <v>12456</v>
      </c>
      <c r="C5" s="31" t="s">
        <v>86</v>
      </c>
      <c r="D5" s="34" t="s">
        <v>154</v>
      </c>
    </row>
    <row r="6" spans="1:4" ht="15" x14ac:dyDescent="0.25">
      <c r="A6" s="35" t="s">
        <v>100</v>
      </c>
      <c r="B6" s="60">
        <f>SUM(B4:B5)</f>
        <v>15718</v>
      </c>
      <c r="C6" s="63" t="s">
        <v>155</v>
      </c>
      <c r="D6" s="34" t="s">
        <v>108</v>
      </c>
    </row>
    <row r="7" spans="1:4" ht="15" x14ac:dyDescent="0.25">
      <c r="A7" s="35" t="s">
        <v>101</v>
      </c>
      <c r="B7" s="60">
        <v>44</v>
      </c>
      <c r="C7" s="31" t="s">
        <v>124</v>
      </c>
      <c r="D7" s="34"/>
    </row>
    <row r="8" spans="1:4" ht="15" x14ac:dyDescent="0.25">
      <c r="A8" s="35" t="s">
        <v>102</v>
      </c>
      <c r="B8" s="60">
        <f>SUM(B3,B6,B7)</f>
        <v>64755</v>
      </c>
      <c r="C8" s="31" t="s">
        <v>126</v>
      </c>
      <c r="D8" s="36"/>
    </row>
    <row r="9" spans="1:4" ht="15" x14ac:dyDescent="0.25">
      <c r="A9" s="35" t="s">
        <v>125</v>
      </c>
      <c r="B9" s="60">
        <v>12456</v>
      </c>
      <c r="C9" s="31" t="s">
        <v>128</v>
      </c>
      <c r="D9" s="34" t="s">
        <v>156</v>
      </c>
    </row>
    <row r="10" spans="1:4" ht="15" x14ac:dyDescent="0.25">
      <c r="A10" s="33"/>
      <c r="B10" s="64">
        <f>B8-B9</f>
        <v>52299</v>
      </c>
      <c r="C10" s="31" t="s">
        <v>146</v>
      </c>
      <c r="D10" s="34" t="s">
        <v>154</v>
      </c>
    </row>
    <row r="11" spans="1:4" x14ac:dyDescent="0.2">
      <c r="A11" s="33"/>
      <c r="B11" s="62"/>
      <c r="C11" s="43" t="s">
        <v>107</v>
      </c>
      <c r="D11" s="36"/>
    </row>
    <row r="12" spans="1:4" ht="15" x14ac:dyDescent="0.25">
      <c r="A12" s="37" t="s">
        <v>72</v>
      </c>
      <c r="B12" s="60">
        <f>B5+B4</f>
        <v>15718</v>
      </c>
      <c r="C12" s="25" t="s">
        <v>105</v>
      </c>
      <c r="D12" s="34" t="s">
        <v>154</v>
      </c>
    </row>
    <row r="13" spans="1:4" ht="15" x14ac:dyDescent="0.25">
      <c r="A13" s="37" t="s">
        <v>73</v>
      </c>
      <c r="B13" s="60">
        <v>60507</v>
      </c>
      <c r="C13" s="25" t="s">
        <v>127</v>
      </c>
      <c r="D13" s="34" t="s">
        <v>157</v>
      </c>
    </row>
    <row r="14" spans="1:4" ht="15" x14ac:dyDescent="0.25">
      <c r="A14" s="37" t="s">
        <v>74</v>
      </c>
      <c r="B14" s="60">
        <v>42139</v>
      </c>
      <c r="C14" s="25" t="s">
        <v>79</v>
      </c>
      <c r="D14" s="34" t="s">
        <v>154</v>
      </c>
    </row>
    <row r="15" spans="1:4" ht="15" x14ac:dyDescent="0.25">
      <c r="A15" s="37" t="s">
        <v>75</v>
      </c>
      <c r="B15" s="60">
        <f>B13-B14</f>
        <v>18368</v>
      </c>
      <c r="C15" s="25" t="s">
        <v>109</v>
      </c>
      <c r="D15" s="36"/>
    </row>
    <row r="16" spans="1:4" ht="15" x14ac:dyDescent="0.25">
      <c r="A16" s="37" t="s">
        <v>76</v>
      </c>
      <c r="B16" s="60">
        <f>B12/B15</f>
        <v>0.85572735191637628</v>
      </c>
      <c r="C16" s="5"/>
      <c r="D16" s="36"/>
    </row>
    <row r="17" spans="1:4" ht="15.75" thickBot="1" x14ac:dyDescent="0.3">
      <c r="A17" s="38" t="s">
        <v>77</v>
      </c>
      <c r="B17" s="65">
        <f>B16*100%</f>
        <v>0.85572735191637628</v>
      </c>
      <c r="C17" s="44" t="s">
        <v>110</v>
      </c>
      <c r="D17" s="45" t="s">
        <v>111</v>
      </c>
    </row>
    <row r="18" spans="1:4" ht="13.5" thickBot="1" x14ac:dyDescent="0.25"/>
    <row r="19" spans="1:4" ht="13.5" thickBot="1" x14ac:dyDescent="0.25">
      <c r="A19" s="54"/>
      <c r="B19" s="55"/>
      <c r="C19" s="58" t="s">
        <v>115</v>
      </c>
      <c r="D19" s="57"/>
    </row>
    <row r="20" spans="1:4" x14ac:dyDescent="0.2">
      <c r="A20" s="46" t="s">
        <v>82</v>
      </c>
      <c r="B20" s="48">
        <f>B6</f>
        <v>15718</v>
      </c>
      <c r="C20" s="48" t="s">
        <v>112</v>
      </c>
      <c r="D20" s="34" t="s">
        <v>154</v>
      </c>
    </row>
    <row r="21" spans="1:4" x14ac:dyDescent="0.2">
      <c r="A21" s="35" t="s">
        <v>83</v>
      </c>
      <c r="B21" s="25">
        <v>17857</v>
      </c>
      <c r="C21" s="25" t="s">
        <v>159</v>
      </c>
      <c r="D21" s="34" t="s">
        <v>158</v>
      </c>
    </row>
    <row r="22" spans="1:4" x14ac:dyDescent="0.2">
      <c r="A22" s="35" t="s">
        <v>84</v>
      </c>
      <c r="B22" s="25">
        <f>B20/B21</f>
        <v>0.88021504172033371</v>
      </c>
      <c r="C22" s="5"/>
      <c r="D22" s="36"/>
    </row>
    <row r="23" spans="1:4" ht="13.5" thickBot="1" x14ac:dyDescent="0.25">
      <c r="A23" s="49" t="s">
        <v>47</v>
      </c>
      <c r="B23" s="66">
        <f>B22*100%</f>
        <v>0.88021504172033371</v>
      </c>
      <c r="C23" s="40"/>
      <c r="D23" s="45" t="s">
        <v>111</v>
      </c>
    </row>
    <row r="24" spans="1:4" x14ac:dyDescent="0.2">
      <c r="A24" s="9"/>
      <c r="B24" s="9"/>
      <c r="C24" s="9"/>
      <c r="D24" s="9"/>
    </row>
    <row r="25" spans="1:4" ht="13.5" thickBot="1" x14ac:dyDescent="0.25">
      <c r="A25" s="9"/>
      <c r="B25" s="9"/>
      <c r="C25" s="9"/>
      <c r="D25" s="9"/>
    </row>
    <row r="26" spans="1:4" ht="13.5" thickBot="1" x14ac:dyDescent="0.25">
      <c r="A26" s="54"/>
      <c r="B26" s="55"/>
      <c r="C26" s="56" t="s">
        <v>114</v>
      </c>
      <c r="D26" s="57"/>
    </row>
    <row r="27" spans="1:4" x14ac:dyDescent="0.2">
      <c r="A27" s="51"/>
      <c r="B27" s="47"/>
      <c r="C27" s="47"/>
      <c r="D27" s="52"/>
    </row>
    <row r="28" spans="1:4" x14ac:dyDescent="0.2">
      <c r="A28" s="35" t="s">
        <v>89</v>
      </c>
      <c r="B28" s="5">
        <v>12652</v>
      </c>
      <c r="C28" s="25" t="s">
        <v>113</v>
      </c>
      <c r="D28" s="34" t="s">
        <v>143</v>
      </c>
    </row>
    <row r="29" spans="1:4" x14ac:dyDescent="0.2">
      <c r="A29" s="35" t="s">
        <v>91</v>
      </c>
      <c r="B29" s="5">
        <f>B28+2139</f>
        <v>14791</v>
      </c>
      <c r="C29" s="25" t="s">
        <v>94</v>
      </c>
      <c r="D29" s="36"/>
    </row>
    <row r="30" spans="1:4" x14ac:dyDescent="0.2">
      <c r="A30" s="35" t="s">
        <v>92</v>
      </c>
      <c r="B30" s="5">
        <f>B28/B29</f>
        <v>0.85538503143803668</v>
      </c>
      <c r="C30" s="5"/>
      <c r="D30" s="36"/>
    </row>
    <row r="31" spans="1:4" ht="13.5" thickBot="1" x14ac:dyDescent="0.25">
      <c r="A31" s="53" t="s">
        <v>93</v>
      </c>
      <c r="B31" s="50">
        <f>B30*100%</f>
        <v>0.85538503143803668</v>
      </c>
      <c r="C31" s="40"/>
      <c r="D31" s="45" t="s">
        <v>111</v>
      </c>
    </row>
  </sheetData>
  <mergeCells count="1">
    <mergeCell ref="A1:D1"/>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F31"/>
  <sheetViews>
    <sheetView workbookViewId="0">
      <selection activeCell="C16" sqref="C16"/>
    </sheetView>
  </sheetViews>
  <sheetFormatPr baseColWidth="10" defaultRowHeight="12.75" x14ac:dyDescent="0.2"/>
  <cols>
    <col min="1" max="1" width="19.28515625" bestFit="1" customWidth="1"/>
    <col min="2" max="2" width="12" bestFit="1" customWidth="1"/>
    <col min="3" max="3" width="67.42578125" customWidth="1"/>
    <col min="4" max="4" width="49.140625" bestFit="1" customWidth="1"/>
    <col min="5" max="5" width="11.28515625" customWidth="1"/>
    <col min="6" max="6" width="11.42578125" hidden="1" customWidth="1"/>
  </cols>
  <sheetData>
    <row r="1" spans="1:6" ht="13.5" thickBot="1" x14ac:dyDescent="0.25">
      <c r="A1" s="101" t="s">
        <v>103</v>
      </c>
      <c r="B1" s="102"/>
      <c r="C1" s="102"/>
      <c r="D1" s="103"/>
    </row>
    <row r="2" spans="1:6" x14ac:dyDescent="0.2">
      <c r="A2" s="41"/>
      <c r="B2" s="42"/>
      <c r="C2" s="58" t="s">
        <v>116</v>
      </c>
      <c r="D2" s="59" t="s">
        <v>106</v>
      </c>
    </row>
    <row r="3" spans="1:6" ht="15" x14ac:dyDescent="0.25">
      <c r="A3" s="33" t="s">
        <v>97</v>
      </c>
      <c r="B3" s="60">
        <v>51433</v>
      </c>
      <c r="C3" s="72" t="s">
        <v>171</v>
      </c>
      <c r="D3" s="73" t="s">
        <v>172</v>
      </c>
      <c r="F3" s="75" t="s">
        <v>191</v>
      </c>
    </row>
    <row r="4" spans="1:6" ht="15" x14ac:dyDescent="0.25">
      <c r="A4" s="33" t="s">
        <v>98</v>
      </c>
      <c r="B4" s="60">
        <v>3808</v>
      </c>
      <c r="C4" s="31" t="s">
        <v>85</v>
      </c>
      <c r="D4" s="73" t="s">
        <v>173</v>
      </c>
      <c r="F4" s="75" t="s">
        <v>179</v>
      </c>
    </row>
    <row r="5" spans="1:6" ht="15" x14ac:dyDescent="0.25">
      <c r="A5" s="33" t="s">
        <v>99</v>
      </c>
      <c r="B5" s="60">
        <v>14235</v>
      </c>
      <c r="C5" s="31" t="s">
        <v>86</v>
      </c>
      <c r="D5" s="73" t="s">
        <v>173</v>
      </c>
      <c r="F5" s="75" t="s">
        <v>180</v>
      </c>
    </row>
    <row r="6" spans="1:6" ht="15" x14ac:dyDescent="0.25">
      <c r="A6" s="35" t="s">
        <v>100</v>
      </c>
      <c r="B6" s="60">
        <f>SUM(B4:B5)</f>
        <v>18043</v>
      </c>
      <c r="C6" s="72" t="s">
        <v>174</v>
      </c>
      <c r="D6" s="34" t="s">
        <v>108</v>
      </c>
      <c r="F6" s="75" t="s">
        <v>108</v>
      </c>
    </row>
    <row r="7" spans="1:6" ht="15" x14ac:dyDescent="0.25">
      <c r="A7" s="35" t="s">
        <v>101</v>
      </c>
      <c r="B7" s="60">
        <v>43</v>
      </c>
      <c r="C7" s="31" t="s">
        <v>124</v>
      </c>
      <c r="D7" s="34"/>
      <c r="F7" s="75" t="s">
        <v>181</v>
      </c>
    </row>
    <row r="8" spans="1:6" ht="15" x14ac:dyDescent="0.25">
      <c r="A8" s="35" t="s">
        <v>102</v>
      </c>
      <c r="B8" s="60">
        <f>SUM(B3,B6,B7)</f>
        <v>69519</v>
      </c>
      <c r="C8" s="31" t="s">
        <v>126</v>
      </c>
      <c r="D8" s="36"/>
      <c r="F8" s="75" t="s">
        <v>182</v>
      </c>
    </row>
    <row r="9" spans="1:6" ht="15" x14ac:dyDescent="0.25">
      <c r="A9" s="35" t="s">
        <v>125</v>
      </c>
      <c r="B9" s="60">
        <v>10060</v>
      </c>
      <c r="C9" s="31" t="s">
        <v>128</v>
      </c>
      <c r="D9" s="73" t="s">
        <v>176</v>
      </c>
      <c r="F9" s="75" t="s">
        <v>183</v>
      </c>
    </row>
    <row r="10" spans="1:6" ht="15" x14ac:dyDescent="0.25">
      <c r="A10" s="33"/>
      <c r="B10" s="64">
        <f>B8-B9</f>
        <v>59459</v>
      </c>
      <c r="C10" s="72" t="s">
        <v>175</v>
      </c>
      <c r="D10" s="73" t="s">
        <v>173</v>
      </c>
      <c r="F10" s="75" t="s">
        <v>184</v>
      </c>
    </row>
    <row r="11" spans="1:6" x14ac:dyDescent="0.2">
      <c r="A11" s="33"/>
      <c r="B11" s="62"/>
      <c r="C11" s="43" t="s">
        <v>107</v>
      </c>
      <c r="D11" s="36"/>
    </row>
    <row r="12" spans="1:6" ht="15" x14ac:dyDescent="0.25">
      <c r="A12" s="37" t="s">
        <v>72</v>
      </c>
      <c r="B12" s="60">
        <f>B5+B4</f>
        <v>18043</v>
      </c>
      <c r="C12" s="25" t="s">
        <v>105</v>
      </c>
      <c r="D12" s="73" t="s">
        <v>173</v>
      </c>
      <c r="F12" s="75" t="s">
        <v>108</v>
      </c>
    </row>
    <row r="13" spans="1:6" ht="15" x14ac:dyDescent="0.25">
      <c r="A13" s="37" t="s">
        <v>73</v>
      </c>
      <c r="B13" s="60">
        <v>61145</v>
      </c>
      <c r="C13" s="25" t="s">
        <v>127</v>
      </c>
      <c r="D13" s="73" t="s">
        <v>177</v>
      </c>
      <c r="F13" s="75" t="s">
        <v>185</v>
      </c>
    </row>
    <row r="14" spans="1:6" ht="15" x14ac:dyDescent="0.25">
      <c r="A14" s="37" t="s">
        <v>74</v>
      </c>
      <c r="B14" s="60">
        <v>41137</v>
      </c>
      <c r="C14" s="25" t="s">
        <v>79</v>
      </c>
      <c r="D14" s="73" t="s">
        <v>173</v>
      </c>
      <c r="F14" s="75" t="s">
        <v>186</v>
      </c>
    </row>
    <row r="15" spans="1:6" ht="15" x14ac:dyDescent="0.25">
      <c r="A15" s="37" t="s">
        <v>75</v>
      </c>
      <c r="B15" s="60">
        <f>B13-B14</f>
        <v>20008</v>
      </c>
      <c r="C15" s="25" t="s">
        <v>109</v>
      </c>
      <c r="D15" s="36"/>
      <c r="F15" s="75" t="s">
        <v>187</v>
      </c>
    </row>
    <row r="16" spans="1:6" ht="15" x14ac:dyDescent="0.25">
      <c r="A16" s="37" t="s">
        <v>76</v>
      </c>
      <c r="B16" s="60">
        <f>B12/B15</f>
        <v>0.90178928428628546</v>
      </c>
      <c r="C16" s="5"/>
      <c r="D16" s="36"/>
    </row>
    <row r="17" spans="1:6" ht="15.75" thickBot="1" x14ac:dyDescent="0.3">
      <c r="A17" s="38" t="s">
        <v>77</v>
      </c>
      <c r="B17" s="65">
        <f>B16*100%</f>
        <v>0.90178928428628546</v>
      </c>
      <c r="C17" s="44" t="s">
        <v>110</v>
      </c>
      <c r="D17" s="45" t="s">
        <v>111</v>
      </c>
      <c r="F17" s="75" t="s">
        <v>188</v>
      </c>
    </row>
    <row r="18" spans="1:6" ht="13.5" thickBot="1" x14ac:dyDescent="0.25"/>
    <row r="19" spans="1:6" ht="13.5" thickBot="1" x14ac:dyDescent="0.25">
      <c r="A19" s="54"/>
      <c r="B19" s="55"/>
      <c r="C19" s="58" t="s">
        <v>115</v>
      </c>
      <c r="D19" s="57"/>
    </row>
    <row r="20" spans="1:6" x14ac:dyDescent="0.2">
      <c r="A20" s="46" t="s">
        <v>82</v>
      </c>
      <c r="B20" s="76">
        <f>B6</f>
        <v>18043</v>
      </c>
      <c r="C20" s="48" t="s">
        <v>112</v>
      </c>
      <c r="D20" s="73" t="s">
        <v>173</v>
      </c>
    </row>
    <row r="21" spans="1:6" x14ac:dyDescent="0.2">
      <c r="A21" s="35" t="s">
        <v>83</v>
      </c>
      <c r="B21" s="74">
        <v>21348</v>
      </c>
      <c r="C21" s="74" t="s">
        <v>196</v>
      </c>
      <c r="D21" s="73" t="s">
        <v>178</v>
      </c>
      <c r="F21" s="78" t="s">
        <v>189</v>
      </c>
    </row>
    <row r="22" spans="1:6" x14ac:dyDescent="0.2">
      <c r="A22" s="35" t="s">
        <v>84</v>
      </c>
      <c r="B22" s="74">
        <f>B20/B21</f>
        <v>0.84518456061457747</v>
      </c>
      <c r="C22" s="5"/>
      <c r="D22" s="36"/>
      <c r="F22">
        <f>17857-15718</f>
        <v>2139</v>
      </c>
    </row>
    <row r="23" spans="1:6" ht="13.5" thickBot="1" x14ac:dyDescent="0.25">
      <c r="A23" s="49" t="s">
        <v>47</v>
      </c>
      <c r="B23" s="77">
        <f>B22*100%</f>
        <v>0.84518456061457747</v>
      </c>
      <c r="C23" s="40"/>
      <c r="D23" s="45" t="s">
        <v>111</v>
      </c>
      <c r="F23">
        <f>9250-2139</f>
        <v>7111</v>
      </c>
    </row>
    <row r="24" spans="1:6" x14ac:dyDescent="0.2">
      <c r="A24" s="9"/>
      <c r="B24" s="9"/>
      <c r="C24" s="9"/>
      <c r="D24" s="9"/>
    </row>
    <row r="25" spans="1:6" ht="13.5" thickBot="1" x14ac:dyDescent="0.25">
      <c r="A25" s="9"/>
      <c r="B25" s="9"/>
      <c r="C25" s="9"/>
      <c r="D25" s="9"/>
    </row>
    <row r="26" spans="1:6" ht="13.5" thickBot="1" x14ac:dyDescent="0.25">
      <c r="A26" s="54"/>
      <c r="B26" s="55"/>
      <c r="C26" s="56" t="s">
        <v>114</v>
      </c>
      <c r="D26" s="57"/>
    </row>
    <row r="27" spans="1:6" x14ac:dyDescent="0.2">
      <c r="A27" s="51"/>
      <c r="B27" s="47"/>
      <c r="C27" s="47"/>
      <c r="D27" s="52"/>
    </row>
    <row r="28" spans="1:6" x14ac:dyDescent="0.2">
      <c r="A28" s="35" t="s">
        <v>89</v>
      </c>
      <c r="B28" s="74">
        <v>1423</v>
      </c>
      <c r="C28" s="25" t="s">
        <v>113</v>
      </c>
      <c r="D28" s="73" t="s">
        <v>173</v>
      </c>
      <c r="F28" s="75" t="s">
        <v>190</v>
      </c>
    </row>
    <row r="29" spans="1:6" x14ac:dyDescent="0.2">
      <c r="A29" s="35" t="s">
        <v>91</v>
      </c>
      <c r="B29" s="74">
        <f>B28+1531</f>
        <v>2954</v>
      </c>
      <c r="C29" s="25" t="s">
        <v>94</v>
      </c>
      <c r="D29" s="36"/>
    </row>
    <row r="30" spans="1:6" x14ac:dyDescent="0.2">
      <c r="A30" s="35" t="s">
        <v>92</v>
      </c>
      <c r="B30" s="74">
        <f>B28/B29</f>
        <v>0.48171970209884901</v>
      </c>
      <c r="C30" s="5"/>
      <c r="D30" s="36"/>
    </row>
    <row r="31" spans="1:6" ht="13.5" thickBot="1" x14ac:dyDescent="0.25">
      <c r="A31" s="53" t="s">
        <v>93</v>
      </c>
      <c r="B31" s="77">
        <f>B30*100%</f>
        <v>0.48171970209884901</v>
      </c>
      <c r="C31" s="40"/>
      <c r="D31" s="45" t="s">
        <v>111</v>
      </c>
    </row>
  </sheetData>
  <mergeCells count="1">
    <mergeCell ref="A1:D1"/>
  </mergeCells>
  <pageMargins left="0.70866141732283472" right="0.70866141732283472" top="0.74803149606299213" bottom="0.74803149606299213" header="0.31496062992125984" footer="0.31496062992125984"/>
  <pageSetup paperSize="14"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R42"/>
  <sheetViews>
    <sheetView topLeftCell="A25" zoomScale="85" zoomScaleNormal="85" zoomScaleSheetLayoutView="100" workbookViewId="0">
      <selection activeCell="P32" sqref="P32:R32"/>
    </sheetView>
  </sheetViews>
  <sheetFormatPr baseColWidth="10" defaultColWidth="11.42578125" defaultRowHeight="12.75" x14ac:dyDescent="0.2"/>
  <cols>
    <col min="1" max="1" width="17" customWidth="1"/>
    <col min="2" max="2" width="6.7109375" customWidth="1"/>
    <col min="3" max="4" width="7.7109375" customWidth="1"/>
    <col min="5" max="5" width="27.140625" customWidth="1"/>
    <col min="6" max="10" width="21.7109375" customWidth="1"/>
    <col min="11" max="13" width="11.42578125" hidden="1" customWidth="1"/>
  </cols>
  <sheetData>
    <row r="1" spans="1:18" ht="14.25" x14ac:dyDescent="0.2">
      <c r="A1" s="109"/>
      <c r="B1" s="110"/>
      <c r="C1" s="110"/>
      <c r="D1" s="110"/>
      <c r="E1" s="110"/>
      <c r="F1" s="110"/>
      <c r="G1" s="110"/>
      <c r="H1" s="110"/>
      <c r="I1" s="110"/>
      <c r="J1" s="111"/>
      <c r="K1" s="8" t="s">
        <v>19</v>
      </c>
      <c r="L1" s="8" t="s">
        <v>22</v>
      </c>
      <c r="M1" s="8" t="s">
        <v>27</v>
      </c>
    </row>
    <row r="2" spans="1:18" ht="23.25" customHeight="1" x14ac:dyDescent="0.2">
      <c r="A2" s="112"/>
      <c r="B2" s="113" t="s">
        <v>66</v>
      </c>
      <c r="C2" s="113"/>
      <c r="D2" s="113"/>
      <c r="E2" s="113"/>
      <c r="F2" s="113"/>
      <c r="G2" s="113"/>
      <c r="H2" s="113"/>
      <c r="I2" s="113"/>
      <c r="J2" s="114"/>
      <c r="K2" s="8" t="s">
        <v>20</v>
      </c>
      <c r="L2" s="8" t="s">
        <v>23</v>
      </c>
      <c r="M2" s="8" t="s">
        <v>28</v>
      </c>
    </row>
    <row r="3" spans="1:18" ht="21" customHeight="1" x14ac:dyDescent="0.2">
      <c r="A3" s="112"/>
      <c r="B3" s="113" t="s">
        <v>39</v>
      </c>
      <c r="C3" s="113"/>
      <c r="D3" s="113"/>
      <c r="E3" s="113"/>
      <c r="F3" s="113"/>
      <c r="G3" s="113"/>
      <c r="H3" s="113"/>
      <c r="I3" s="113"/>
      <c r="J3" s="114"/>
      <c r="K3" s="8" t="s">
        <v>21</v>
      </c>
      <c r="L3" s="8"/>
      <c r="M3" s="8" t="s">
        <v>29</v>
      </c>
    </row>
    <row r="4" spans="1:18" ht="24.75" customHeight="1" x14ac:dyDescent="0.2">
      <c r="A4" s="112"/>
      <c r="B4" s="115" t="s">
        <v>0</v>
      </c>
      <c r="C4" s="115"/>
      <c r="D4" s="115"/>
      <c r="E4" s="115"/>
      <c r="F4" s="115"/>
      <c r="G4" s="115"/>
      <c r="H4" s="115"/>
      <c r="I4" s="115"/>
      <c r="J4" s="116"/>
      <c r="M4" s="8" t="s">
        <v>30</v>
      </c>
    </row>
    <row r="5" spans="1:18" ht="24.95" customHeight="1" x14ac:dyDescent="0.2">
      <c r="A5" s="2" t="s">
        <v>65</v>
      </c>
      <c r="B5" s="117" t="s">
        <v>14</v>
      </c>
      <c r="C5" s="118"/>
      <c r="D5" s="118"/>
      <c r="E5" s="118"/>
      <c r="F5" s="118"/>
      <c r="G5" s="118"/>
      <c r="H5" s="118"/>
      <c r="I5" s="118"/>
      <c r="J5" s="119"/>
    </row>
    <row r="6" spans="1:18" ht="20.100000000000001" customHeight="1" x14ac:dyDescent="0.2">
      <c r="A6" s="121" t="s">
        <v>1</v>
      </c>
      <c r="B6" s="123" t="s">
        <v>45</v>
      </c>
      <c r="C6" s="124"/>
      <c r="D6" s="125"/>
      <c r="E6" s="128" t="s">
        <v>2</v>
      </c>
      <c r="F6" s="130" t="s">
        <v>40</v>
      </c>
      <c r="G6" s="130"/>
      <c r="H6" s="130"/>
      <c r="I6" s="1" t="s">
        <v>3</v>
      </c>
      <c r="J6" s="15" t="s">
        <v>21</v>
      </c>
    </row>
    <row r="7" spans="1:18" ht="18" customHeight="1" x14ac:dyDescent="0.2">
      <c r="A7" s="122"/>
      <c r="B7" s="126"/>
      <c r="C7" s="115"/>
      <c r="D7" s="127"/>
      <c r="E7" s="129"/>
      <c r="F7" s="131"/>
      <c r="G7" s="131"/>
      <c r="H7" s="131"/>
      <c r="I7" s="14" t="s">
        <v>25</v>
      </c>
      <c r="J7" s="16" t="s">
        <v>23</v>
      </c>
    </row>
    <row r="8" spans="1:18" x14ac:dyDescent="0.2">
      <c r="A8" s="120"/>
      <c r="B8" s="118"/>
      <c r="C8" s="118"/>
      <c r="D8" s="118"/>
      <c r="E8" s="118"/>
      <c r="F8" s="118"/>
      <c r="G8" s="118"/>
      <c r="H8" s="118"/>
      <c r="I8" s="118"/>
      <c r="J8" s="119"/>
    </row>
    <row r="9" spans="1:18" ht="69.95" customHeight="1" x14ac:dyDescent="0.2">
      <c r="A9" s="3" t="s">
        <v>4</v>
      </c>
      <c r="B9" s="97" t="s">
        <v>38</v>
      </c>
      <c r="C9" s="98"/>
      <c r="D9" s="98"/>
      <c r="E9" s="98"/>
      <c r="F9" s="99"/>
      <c r="G9" s="1" t="s">
        <v>5</v>
      </c>
      <c r="H9" s="97" t="s">
        <v>41</v>
      </c>
      <c r="I9" s="98"/>
      <c r="J9" s="100"/>
    </row>
    <row r="10" spans="1:18" ht="104.25" customHeight="1" x14ac:dyDescent="0.2">
      <c r="A10" s="3" t="s">
        <v>6</v>
      </c>
      <c r="B10" s="92" t="s">
        <v>36</v>
      </c>
      <c r="C10" s="93"/>
      <c r="D10" s="93"/>
      <c r="E10" s="93"/>
      <c r="F10" s="94"/>
      <c r="G10" s="1" t="s">
        <v>7</v>
      </c>
      <c r="H10" s="97" t="s">
        <v>57</v>
      </c>
      <c r="I10" s="98"/>
      <c r="J10" s="100"/>
    </row>
    <row r="11" spans="1:18" ht="105.75" customHeight="1" x14ac:dyDescent="0.2">
      <c r="A11" s="3" t="s">
        <v>8</v>
      </c>
      <c r="B11" s="92" t="s">
        <v>56</v>
      </c>
      <c r="C11" s="93"/>
      <c r="D11" s="93"/>
      <c r="E11" s="93"/>
      <c r="F11" s="94"/>
      <c r="G11" s="1" t="s">
        <v>9</v>
      </c>
      <c r="H11" s="97" t="s">
        <v>42</v>
      </c>
      <c r="I11" s="98"/>
      <c r="J11" s="100"/>
    </row>
    <row r="12" spans="1:18" ht="48" customHeight="1" x14ac:dyDescent="0.2">
      <c r="A12" s="3" t="s">
        <v>10</v>
      </c>
      <c r="B12" s="97" t="s">
        <v>43</v>
      </c>
      <c r="C12" s="98"/>
      <c r="D12" s="98"/>
      <c r="E12" s="98"/>
      <c r="F12" s="99"/>
      <c r="G12" s="1" t="s">
        <v>11</v>
      </c>
      <c r="H12" s="97" t="s">
        <v>133</v>
      </c>
      <c r="I12" s="98"/>
      <c r="J12" s="100"/>
    </row>
    <row r="13" spans="1:18" ht="42" customHeight="1" x14ac:dyDescent="0.2">
      <c r="A13" s="3" t="s">
        <v>12</v>
      </c>
      <c r="B13" s="97" t="s">
        <v>78</v>
      </c>
      <c r="C13" s="98"/>
      <c r="D13" s="98"/>
      <c r="E13" s="98"/>
      <c r="F13" s="99"/>
      <c r="G13" s="1" t="s">
        <v>13</v>
      </c>
      <c r="H13" s="97" t="s">
        <v>59</v>
      </c>
      <c r="I13" s="98"/>
      <c r="J13" s="100"/>
      <c r="P13" s="9"/>
      <c r="Q13" s="9"/>
      <c r="R13" s="9"/>
    </row>
    <row r="14" spans="1:18" ht="33" customHeight="1" thickBot="1" x14ac:dyDescent="0.25">
      <c r="A14" s="67" t="s">
        <v>71</v>
      </c>
      <c r="B14" s="104">
        <v>0.78</v>
      </c>
      <c r="C14" s="105"/>
      <c r="D14" s="105"/>
      <c r="E14" s="67" t="s">
        <v>15</v>
      </c>
      <c r="F14" s="19">
        <v>1</v>
      </c>
      <c r="G14" s="67" t="s">
        <v>24</v>
      </c>
      <c r="H14" s="69" t="s">
        <v>134</v>
      </c>
      <c r="I14" s="70" t="s">
        <v>135</v>
      </c>
      <c r="J14" s="71" t="s">
        <v>136</v>
      </c>
    </row>
    <row r="15" spans="1:18" ht="15" customHeight="1" x14ac:dyDescent="0.2">
      <c r="A15" s="137" t="s">
        <v>65</v>
      </c>
      <c r="B15" s="140" t="str">
        <f>B2</f>
        <v>SECRETARÍA DE EDUCACIÓN DE SOACHA</v>
      </c>
      <c r="C15" s="140"/>
      <c r="D15" s="140"/>
      <c r="E15" s="140"/>
      <c r="F15" s="140"/>
      <c r="G15" s="140"/>
      <c r="H15" s="140"/>
      <c r="I15" s="140"/>
      <c r="J15" s="141"/>
    </row>
    <row r="16" spans="1:18" ht="15" customHeight="1" x14ac:dyDescent="0.2">
      <c r="A16" s="138"/>
      <c r="B16" s="113" t="str">
        <f>B3</f>
        <v>PROCESO C03. SOLICITAR, RESERVAR Y ASIGNAR CUPOS OFICIALES</v>
      </c>
      <c r="C16" s="113"/>
      <c r="D16" s="113"/>
      <c r="E16" s="113"/>
      <c r="F16" s="113"/>
      <c r="G16" s="113"/>
      <c r="H16" s="113"/>
      <c r="I16" s="113"/>
      <c r="J16" s="114"/>
    </row>
    <row r="17" spans="1:18" ht="15" customHeight="1" thickBot="1" x14ac:dyDescent="0.25">
      <c r="A17" s="139"/>
      <c r="B17" s="142" t="str">
        <f>B4</f>
        <v>HOJA DE VIDA DE INDICADORES POR PROCESO</v>
      </c>
      <c r="C17" s="142"/>
      <c r="D17" s="142"/>
      <c r="E17" s="142"/>
      <c r="F17" s="142"/>
      <c r="G17" s="142"/>
      <c r="H17" s="142"/>
      <c r="I17" s="142"/>
      <c r="J17" s="143"/>
    </row>
    <row r="18" spans="1:18" ht="24.95" customHeight="1" x14ac:dyDescent="0.2">
      <c r="A18" s="134" t="s">
        <v>16</v>
      </c>
      <c r="B18" s="135"/>
      <c r="C18" s="135"/>
      <c r="D18" s="135"/>
      <c r="E18" s="135"/>
      <c r="F18" s="135"/>
      <c r="G18" s="135"/>
      <c r="H18" s="135"/>
      <c r="I18" s="135"/>
      <c r="J18" s="136"/>
    </row>
    <row r="19" spans="1:18" ht="30" customHeight="1" x14ac:dyDescent="0.2">
      <c r="A19" s="3" t="s">
        <v>17</v>
      </c>
      <c r="B19" s="11" t="s">
        <v>15</v>
      </c>
      <c r="C19" s="11" t="s">
        <v>26</v>
      </c>
      <c r="D19" s="1" t="s">
        <v>31</v>
      </c>
      <c r="E19" s="1" t="s">
        <v>32</v>
      </c>
      <c r="F19" s="132" t="s">
        <v>33</v>
      </c>
      <c r="G19" s="108"/>
      <c r="H19" s="1" t="s">
        <v>34</v>
      </c>
      <c r="I19" s="1" t="s">
        <v>18</v>
      </c>
      <c r="J19" s="4" t="s">
        <v>35</v>
      </c>
    </row>
    <row r="20" spans="1:18" ht="102.75" customHeight="1" x14ac:dyDescent="0.2">
      <c r="A20" s="6">
        <v>41564</v>
      </c>
      <c r="B20" s="30">
        <v>1</v>
      </c>
      <c r="C20" s="30">
        <v>0.78</v>
      </c>
      <c r="D20" s="30">
        <f>C20*100%/100%</f>
        <v>0.78</v>
      </c>
      <c r="E20" s="26" t="s">
        <v>80</v>
      </c>
      <c r="F20" s="146" t="s">
        <v>81</v>
      </c>
      <c r="G20" s="147"/>
      <c r="H20" s="25" t="s">
        <v>70</v>
      </c>
      <c r="I20" s="6">
        <v>41577</v>
      </c>
      <c r="J20" s="5" t="s">
        <v>27</v>
      </c>
    </row>
    <row r="21" spans="1:18" ht="114.75" customHeight="1" x14ac:dyDescent="0.2">
      <c r="A21" s="6">
        <v>41908</v>
      </c>
      <c r="B21" s="30">
        <v>1</v>
      </c>
      <c r="C21" s="30">
        <f>DATOSC03_001_2014!B16</f>
        <v>0.84038806565220281</v>
      </c>
      <c r="D21" s="30">
        <f>DATOSC03_001_2014!B17</f>
        <v>0.84038806565220281</v>
      </c>
      <c r="E21" s="29" t="s">
        <v>149</v>
      </c>
      <c r="F21" s="146" t="s">
        <v>150</v>
      </c>
      <c r="G21" s="147"/>
      <c r="H21" s="25" t="s">
        <v>70</v>
      </c>
      <c r="I21" s="6">
        <v>41942</v>
      </c>
      <c r="J21" s="25" t="s">
        <v>27</v>
      </c>
    </row>
    <row r="22" spans="1:18" ht="63.75" x14ac:dyDescent="0.2">
      <c r="A22" s="23">
        <v>42297</v>
      </c>
      <c r="B22" s="61">
        <v>1</v>
      </c>
      <c r="C22" s="61">
        <v>0.94</v>
      </c>
      <c r="D22" s="24">
        <v>0.94</v>
      </c>
      <c r="E22" s="27" t="s">
        <v>165</v>
      </c>
      <c r="F22" s="144" t="s">
        <v>151</v>
      </c>
      <c r="G22" s="145"/>
      <c r="H22" s="25" t="s">
        <v>70</v>
      </c>
      <c r="I22" s="6">
        <v>42307</v>
      </c>
      <c r="J22" s="25" t="s">
        <v>27</v>
      </c>
    </row>
    <row r="23" spans="1:18" ht="106.5" customHeight="1" x14ac:dyDescent="0.2">
      <c r="A23" s="23">
        <v>42653</v>
      </c>
      <c r="B23" s="61">
        <v>1</v>
      </c>
      <c r="C23" s="61">
        <v>0.86</v>
      </c>
      <c r="D23" s="24">
        <v>0.86</v>
      </c>
      <c r="E23" s="26" t="s">
        <v>166</v>
      </c>
      <c r="F23" s="148" t="s">
        <v>160</v>
      </c>
      <c r="G23" s="149"/>
      <c r="H23" s="25" t="s">
        <v>70</v>
      </c>
      <c r="I23" s="6">
        <v>42673</v>
      </c>
      <c r="J23" s="25" t="s">
        <v>27</v>
      </c>
    </row>
    <row r="24" spans="1:18" ht="112.5" customHeight="1" x14ac:dyDescent="0.2">
      <c r="A24" s="6">
        <v>43010</v>
      </c>
      <c r="B24" s="61">
        <v>1</v>
      </c>
      <c r="C24" s="61">
        <v>0.9</v>
      </c>
      <c r="D24" s="61">
        <v>0.9</v>
      </c>
      <c r="E24" s="79" t="s">
        <v>192</v>
      </c>
      <c r="F24" s="150" t="s">
        <v>193</v>
      </c>
      <c r="G24" s="149"/>
      <c r="H24" s="74" t="s">
        <v>70</v>
      </c>
      <c r="I24" s="6">
        <v>43038</v>
      </c>
      <c r="J24" s="74" t="s">
        <v>27</v>
      </c>
    </row>
    <row r="25" spans="1:18" ht="76.5" x14ac:dyDescent="0.2">
      <c r="A25" s="6">
        <v>43378</v>
      </c>
      <c r="B25" s="80">
        <v>1</v>
      </c>
      <c r="C25" s="81">
        <v>0.9</v>
      </c>
      <c r="D25" s="82">
        <v>0.9</v>
      </c>
      <c r="E25" s="83" t="s">
        <v>200</v>
      </c>
      <c r="F25" s="150" t="s">
        <v>201</v>
      </c>
      <c r="G25" s="149"/>
      <c r="H25" s="74" t="s">
        <v>70</v>
      </c>
      <c r="I25" s="6">
        <v>43403</v>
      </c>
      <c r="J25" s="25" t="s">
        <v>27</v>
      </c>
    </row>
    <row r="26" spans="1:18" ht="84" customHeight="1" x14ac:dyDescent="0.2">
      <c r="A26" s="6">
        <v>43539</v>
      </c>
      <c r="B26" s="5">
        <v>100</v>
      </c>
      <c r="C26" s="5">
        <v>138</v>
      </c>
      <c r="D26" s="5">
        <v>138</v>
      </c>
      <c r="E26" s="85" t="s">
        <v>206</v>
      </c>
      <c r="F26" s="106" t="s">
        <v>211</v>
      </c>
      <c r="G26" s="107"/>
      <c r="H26" s="74" t="s">
        <v>70</v>
      </c>
      <c r="I26" s="6">
        <v>43539</v>
      </c>
      <c r="J26" s="25" t="s">
        <v>27</v>
      </c>
      <c r="N26" t="s">
        <v>214</v>
      </c>
      <c r="O26" t="s">
        <v>215</v>
      </c>
    </row>
    <row r="27" spans="1:18" ht="57.75" customHeight="1" x14ac:dyDescent="0.2">
      <c r="A27" s="6">
        <v>43801</v>
      </c>
      <c r="B27" s="5">
        <v>100</v>
      </c>
      <c r="C27" s="30">
        <f>7840/9272</f>
        <v>0.84555651423641065</v>
      </c>
      <c r="D27" s="5">
        <v>85</v>
      </c>
      <c r="E27" s="84" t="s">
        <v>212</v>
      </c>
      <c r="F27" s="108" t="s">
        <v>213</v>
      </c>
      <c r="G27" s="108"/>
      <c r="H27" s="74" t="s">
        <v>70</v>
      </c>
      <c r="I27" s="6">
        <v>43539</v>
      </c>
      <c r="J27" s="25" t="s">
        <v>27</v>
      </c>
      <c r="N27">
        <f>3237+4600</f>
        <v>7837</v>
      </c>
      <c r="O27">
        <v>9272</v>
      </c>
    </row>
    <row r="28" spans="1:18" ht="45" customHeight="1" x14ac:dyDescent="0.2">
      <c r="A28" s="6">
        <v>44170</v>
      </c>
      <c r="B28" s="5">
        <v>100</v>
      </c>
      <c r="C28" s="91">
        <v>8.6174944403261677E-3</v>
      </c>
      <c r="D28" s="5">
        <v>86</v>
      </c>
      <c r="E28" s="86" t="s">
        <v>221</v>
      </c>
      <c r="F28" s="108" t="s">
        <v>222</v>
      </c>
      <c r="G28" s="108"/>
      <c r="H28" s="74" t="s">
        <v>70</v>
      </c>
      <c r="I28" s="6">
        <v>44170</v>
      </c>
      <c r="J28" s="25" t="s">
        <v>27</v>
      </c>
      <c r="N28">
        <f>+O28-1865</f>
        <v>11625</v>
      </c>
      <c r="O28">
        <v>13490</v>
      </c>
    </row>
    <row r="29" spans="1:18" ht="45" customHeight="1" x14ac:dyDescent="0.2">
      <c r="A29" s="6">
        <v>44554</v>
      </c>
      <c r="B29" s="5">
        <v>100</v>
      </c>
      <c r="C29" s="91">
        <v>0.69</v>
      </c>
      <c r="D29" s="91">
        <v>0.69</v>
      </c>
      <c r="E29" s="90" t="s">
        <v>230</v>
      </c>
      <c r="F29" s="108" t="s">
        <v>231</v>
      </c>
      <c r="G29" s="108"/>
      <c r="H29" s="74" t="s">
        <v>70</v>
      </c>
      <c r="I29" s="6">
        <f>+A29</f>
        <v>44554</v>
      </c>
      <c r="J29" s="25" t="s">
        <v>27</v>
      </c>
    </row>
    <row r="30" spans="1:18" ht="45" customHeight="1" x14ac:dyDescent="0.2">
      <c r="A30" s="6">
        <v>44656</v>
      </c>
      <c r="B30" s="5">
        <v>100</v>
      </c>
      <c r="C30" s="91">
        <v>0.97</v>
      </c>
      <c r="D30" s="91">
        <v>0.97</v>
      </c>
      <c r="E30" s="90" t="s">
        <v>227</v>
      </c>
      <c r="F30" s="108" t="s">
        <v>232</v>
      </c>
      <c r="G30" s="108"/>
      <c r="H30" s="74" t="s">
        <v>70</v>
      </c>
      <c r="I30" s="6">
        <f>+A30</f>
        <v>44656</v>
      </c>
      <c r="J30" s="25" t="s">
        <v>27</v>
      </c>
    </row>
    <row r="31" spans="1:18" ht="45" customHeight="1" x14ac:dyDescent="0.2">
      <c r="A31" s="5"/>
      <c r="B31" s="5"/>
      <c r="C31" s="5"/>
      <c r="D31" s="5"/>
      <c r="E31" s="5"/>
      <c r="F31" s="133"/>
      <c r="G31" s="133"/>
      <c r="H31" s="5"/>
      <c r="I31" s="5"/>
      <c r="J31" s="5"/>
    </row>
    <row r="32" spans="1:18" ht="45" customHeight="1" x14ac:dyDescent="0.2">
      <c r="A32" s="5"/>
      <c r="B32" s="5"/>
      <c r="C32" s="5"/>
      <c r="D32" s="5"/>
      <c r="E32" s="5"/>
      <c r="F32" s="133"/>
      <c r="G32" s="133"/>
      <c r="H32" s="5"/>
      <c r="I32" s="5"/>
      <c r="J32" s="5"/>
      <c r="P32">
        <v>17413</v>
      </c>
      <c r="Q32">
        <v>5430</v>
      </c>
      <c r="R32">
        <f>+P32-Q32</f>
        <v>11983</v>
      </c>
    </row>
    <row r="33" ht="24.95" customHeight="1" x14ac:dyDescent="0.2"/>
    <row r="34" ht="24.95" customHeight="1" x14ac:dyDescent="0.2"/>
    <row r="35" ht="24.95" customHeight="1" x14ac:dyDescent="0.2"/>
    <row r="36" ht="24.95" customHeight="1" x14ac:dyDescent="0.2"/>
    <row r="37" ht="24.95" customHeight="1" x14ac:dyDescent="0.2"/>
    <row r="38" ht="24.95" customHeight="1" x14ac:dyDescent="0.2"/>
    <row r="39" ht="24.95" customHeight="1" x14ac:dyDescent="0.2"/>
    <row r="40" ht="24.95" customHeight="1" x14ac:dyDescent="0.2"/>
    <row r="41" ht="24.95" customHeight="1" x14ac:dyDescent="0.2"/>
    <row r="42" ht="24.95" customHeight="1" x14ac:dyDescent="0.2"/>
  </sheetData>
  <mergeCells count="41">
    <mergeCell ref="F32:G32"/>
    <mergeCell ref="F20:G20"/>
    <mergeCell ref="F21:G21"/>
    <mergeCell ref="F28:G28"/>
    <mergeCell ref="F29:G29"/>
    <mergeCell ref="F23:G23"/>
    <mergeCell ref="F24:G24"/>
    <mergeCell ref="F25:G25"/>
    <mergeCell ref="F19:G19"/>
    <mergeCell ref="F30:G30"/>
    <mergeCell ref="F31:G31"/>
    <mergeCell ref="A18:J18"/>
    <mergeCell ref="A15:A17"/>
    <mergeCell ref="B15:J15"/>
    <mergeCell ref="B16:J16"/>
    <mergeCell ref="B17:J17"/>
    <mergeCell ref="F22:G22"/>
    <mergeCell ref="B12:F12"/>
    <mergeCell ref="H12:J12"/>
    <mergeCell ref="B13:F13"/>
    <mergeCell ref="H13:J13"/>
    <mergeCell ref="B10:F10"/>
    <mergeCell ref="H10:J10"/>
    <mergeCell ref="B11:F11"/>
    <mergeCell ref="H11:J11"/>
    <mergeCell ref="B14:D14"/>
    <mergeCell ref="F26:G26"/>
    <mergeCell ref="F27:G27"/>
    <mergeCell ref="A1:J1"/>
    <mergeCell ref="A2:A4"/>
    <mergeCell ref="B2:J2"/>
    <mergeCell ref="B3:J3"/>
    <mergeCell ref="B4:J4"/>
    <mergeCell ref="B5:J5"/>
    <mergeCell ref="A8:J8"/>
    <mergeCell ref="B9:F9"/>
    <mergeCell ref="H9:J9"/>
    <mergeCell ref="A6:A7"/>
    <mergeCell ref="B6:D7"/>
    <mergeCell ref="E6:E7"/>
    <mergeCell ref="F6:H7"/>
  </mergeCells>
  <phoneticPr fontId="10" type="noConversion"/>
  <dataValidations count="5">
    <dataValidation type="list" allowBlank="1" showInputMessage="1" showErrorMessage="1" errorTitle="Seleccione un valor de la lista" sqref="J6" xr:uid="{00000000-0002-0000-0400-000000000000}">
      <formula1>$K$1:$K$3</formula1>
    </dataValidation>
    <dataValidation type="list" allowBlank="1" showInputMessage="1" showErrorMessage="1" errorTitle="Seleccione un valor de la lista" sqref="J7" xr:uid="{00000000-0002-0000-0400-000001000000}">
      <formula1>$L$1:$L$2</formula1>
    </dataValidation>
    <dataValidation type="list" allowBlank="1" showInputMessage="1" showErrorMessage="1" errorTitle="Seleccionar un valor de la lista" sqref="E31:E32" xr:uid="{00000000-0002-0000-0400-000002000000}">
      <formula1>#REF!</formula1>
    </dataValidation>
    <dataValidation allowBlank="1" showInputMessage="1" showErrorMessage="1" errorTitle="Seleccionar un valor de la lista" sqref="E20:E25" xr:uid="{00000000-0002-0000-0400-000003000000}"/>
    <dataValidation type="list" allowBlank="1" showInputMessage="1" showErrorMessage="1" sqref="J20:J32" xr:uid="{00000000-0002-0000-0400-000004000000}">
      <formula1>$M$1:$M$4</formula1>
    </dataValidation>
  </dataValidations>
  <pageMargins left="0.74803149606299213" right="0.74803149606299213" top="0.51181102362204722" bottom="0.98425196850393704" header="0.51181102362204722" footer="0.51181102362204722"/>
  <pageSetup paperSize="345" scale="51" fitToHeight="0" orientation="portrait" r:id="rId1"/>
  <headerFooter alignWithMargins="0"/>
  <drawing r:id="rId2"/>
  <legacyDrawing r:id="rId3"/>
  <oleObjects>
    <mc:AlternateContent xmlns:mc="http://schemas.openxmlformats.org/markup-compatibility/2006">
      <mc:Choice Requires="x14">
        <oleObject progId="Visio.Drawing.6" shapeId="3114" r:id="rId4">
          <objectPr defaultSize="0" autoPict="0" r:id="rId5">
            <anchor moveWithCells="1" sizeWithCells="1">
              <from>
                <xdr:col>0</xdr:col>
                <xdr:colOff>0</xdr:colOff>
                <xdr:row>1</xdr:row>
                <xdr:rowOff>76200</xdr:rowOff>
              </from>
              <to>
                <xdr:col>1</xdr:col>
                <xdr:colOff>9525</xdr:colOff>
                <xdr:row>3</xdr:row>
                <xdr:rowOff>247650</xdr:rowOff>
              </to>
            </anchor>
          </objectPr>
        </oleObject>
      </mc:Choice>
      <mc:Fallback>
        <oleObject progId="Visio.Drawing.6" shapeId="3114"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R43"/>
  <sheetViews>
    <sheetView zoomScale="75" zoomScaleNormal="75" workbookViewId="0">
      <selection activeCell="J30" sqref="A1:J30"/>
    </sheetView>
  </sheetViews>
  <sheetFormatPr baseColWidth="10" defaultColWidth="11.42578125" defaultRowHeight="12.75" x14ac:dyDescent="0.2"/>
  <cols>
    <col min="1" max="1" width="20.7109375" customWidth="1"/>
    <col min="2" max="2" width="6.7109375" customWidth="1"/>
    <col min="3" max="4" width="7.7109375" customWidth="1"/>
    <col min="5" max="5" width="25.7109375" customWidth="1"/>
    <col min="6" max="10" width="21.7109375" customWidth="1"/>
    <col min="11" max="13" width="11.42578125" hidden="1" customWidth="1"/>
  </cols>
  <sheetData>
    <row r="1" spans="1:18" ht="14.25" x14ac:dyDescent="0.2">
      <c r="A1" s="109"/>
      <c r="B1" s="110"/>
      <c r="C1" s="110"/>
      <c r="D1" s="110"/>
      <c r="E1" s="110"/>
      <c r="F1" s="110"/>
      <c r="G1" s="110"/>
      <c r="H1" s="110"/>
      <c r="I1" s="110"/>
      <c r="J1" s="111"/>
      <c r="K1" s="8" t="s">
        <v>19</v>
      </c>
      <c r="L1" s="8" t="s">
        <v>22</v>
      </c>
      <c r="M1" s="8" t="s">
        <v>27</v>
      </c>
    </row>
    <row r="2" spans="1:18" ht="15" customHeight="1" x14ac:dyDescent="0.2">
      <c r="A2" s="112"/>
      <c r="B2" s="113" t="s">
        <v>66</v>
      </c>
      <c r="C2" s="113"/>
      <c r="D2" s="113"/>
      <c r="E2" s="113"/>
      <c r="F2" s="113"/>
      <c r="G2" s="113"/>
      <c r="H2" s="113"/>
      <c r="I2" s="113"/>
      <c r="J2" s="114"/>
      <c r="K2" s="8" t="s">
        <v>20</v>
      </c>
      <c r="L2" s="8" t="s">
        <v>23</v>
      </c>
      <c r="M2" s="8" t="s">
        <v>28</v>
      </c>
    </row>
    <row r="3" spans="1:18" ht="15" customHeight="1" x14ac:dyDescent="0.2">
      <c r="A3" s="112"/>
      <c r="B3" s="113" t="s">
        <v>39</v>
      </c>
      <c r="C3" s="113"/>
      <c r="D3" s="113"/>
      <c r="E3" s="113"/>
      <c r="F3" s="113"/>
      <c r="G3" s="113"/>
      <c r="H3" s="113"/>
      <c r="I3" s="113"/>
      <c r="J3" s="114"/>
      <c r="K3" s="8" t="s">
        <v>21</v>
      </c>
      <c r="L3" s="8"/>
      <c r="M3" s="8" t="s">
        <v>29</v>
      </c>
    </row>
    <row r="4" spans="1:18" ht="15" customHeight="1" x14ac:dyDescent="0.2">
      <c r="A4" s="112"/>
      <c r="B4" s="115" t="s">
        <v>0</v>
      </c>
      <c r="C4" s="115"/>
      <c r="D4" s="115"/>
      <c r="E4" s="115"/>
      <c r="F4" s="115"/>
      <c r="G4" s="115"/>
      <c r="H4" s="115"/>
      <c r="I4" s="115"/>
      <c r="J4" s="116"/>
      <c r="M4" s="8" t="s">
        <v>30</v>
      </c>
    </row>
    <row r="5" spans="1:18" ht="24.95" customHeight="1" x14ac:dyDescent="0.2">
      <c r="A5" s="2" t="s">
        <v>65</v>
      </c>
      <c r="B5" s="117" t="s">
        <v>14</v>
      </c>
      <c r="C5" s="118"/>
      <c r="D5" s="118"/>
      <c r="E5" s="118"/>
      <c r="F5" s="118"/>
      <c r="G5" s="118"/>
      <c r="H5" s="118"/>
      <c r="I5" s="118"/>
      <c r="J5" s="119"/>
    </row>
    <row r="6" spans="1:18" ht="20.100000000000001" customHeight="1" x14ac:dyDescent="0.2">
      <c r="A6" s="121" t="s">
        <v>1</v>
      </c>
      <c r="B6" s="154" t="s">
        <v>49</v>
      </c>
      <c r="C6" s="155"/>
      <c r="D6" s="156"/>
      <c r="E6" s="128" t="s">
        <v>2</v>
      </c>
      <c r="F6" s="154" t="s">
        <v>46</v>
      </c>
      <c r="G6" s="155"/>
      <c r="H6" s="156"/>
      <c r="I6" s="1" t="s">
        <v>3</v>
      </c>
      <c r="J6" s="17" t="s">
        <v>21</v>
      </c>
    </row>
    <row r="7" spans="1:18" ht="20.100000000000001" customHeight="1" x14ac:dyDescent="0.2">
      <c r="A7" s="122"/>
      <c r="B7" s="157"/>
      <c r="C7" s="158"/>
      <c r="D7" s="159"/>
      <c r="E7" s="129"/>
      <c r="F7" s="157"/>
      <c r="G7" s="158"/>
      <c r="H7" s="159"/>
      <c r="I7" s="14" t="s">
        <v>25</v>
      </c>
      <c r="J7" s="18" t="s">
        <v>23</v>
      </c>
    </row>
    <row r="8" spans="1:18" x14ac:dyDescent="0.2">
      <c r="A8" s="151"/>
      <c r="B8" s="152"/>
      <c r="C8" s="152"/>
      <c r="D8" s="152"/>
      <c r="E8" s="152"/>
      <c r="F8" s="152"/>
      <c r="G8" s="152"/>
      <c r="H8" s="152"/>
      <c r="I8" s="152"/>
      <c r="J8" s="153"/>
    </row>
    <row r="9" spans="1:18" ht="81.75" customHeight="1" x14ac:dyDescent="0.2">
      <c r="A9" s="3" t="s">
        <v>4</v>
      </c>
      <c r="B9" s="97" t="s">
        <v>48</v>
      </c>
      <c r="C9" s="98"/>
      <c r="D9" s="98"/>
      <c r="E9" s="98"/>
      <c r="F9" s="99"/>
      <c r="G9" s="1" t="s">
        <v>5</v>
      </c>
      <c r="H9" s="95" t="s">
        <v>62</v>
      </c>
      <c r="I9" s="95"/>
      <c r="J9" s="96"/>
    </row>
    <row r="10" spans="1:18" ht="69.95" customHeight="1" x14ac:dyDescent="0.2">
      <c r="A10" s="3" t="s">
        <v>6</v>
      </c>
      <c r="B10" s="92" t="s">
        <v>36</v>
      </c>
      <c r="C10" s="93"/>
      <c r="D10" s="93"/>
      <c r="E10" s="93"/>
      <c r="F10" s="94"/>
      <c r="G10" s="1" t="s">
        <v>7</v>
      </c>
      <c r="H10" s="95" t="s">
        <v>63</v>
      </c>
      <c r="I10" s="95"/>
      <c r="J10" s="96"/>
    </row>
    <row r="11" spans="1:18" ht="128.25" customHeight="1" x14ac:dyDescent="0.2">
      <c r="A11" s="3" t="s">
        <v>8</v>
      </c>
      <c r="B11" s="97" t="s">
        <v>47</v>
      </c>
      <c r="C11" s="98"/>
      <c r="D11" s="98"/>
      <c r="E11" s="98"/>
      <c r="F11" s="99"/>
      <c r="G11" s="1" t="s">
        <v>9</v>
      </c>
      <c r="H11" s="97" t="s">
        <v>64</v>
      </c>
      <c r="I11" s="98"/>
      <c r="J11" s="100"/>
    </row>
    <row r="12" spans="1:18" ht="69.95" customHeight="1" x14ac:dyDescent="0.2">
      <c r="A12" s="3" t="s">
        <v>10</v>
      </c>
      <c r="B12" s="97" t="s">
        <v>60</v>
      </c>
      <c r="C12" s="98"/>
      <c r="D12" s="98"/>
      <c r="E12" s="98"/>
      <c r="F12" s="99"/>
      <c r="G12" s="1" t="s">
        <v>11</v>
      </c>
      <c r="H12" s="97" t="s">
        <v>137</v>
      </c>
      <c r="I12" s="98"/>
      <c r="J12" s="100"/>
    </row>
    <row r="13" spans="1:18" ht="69.95" customHeight="1" x14ac:dyDescent="0.2">
      <c r="A13" s="3" t="s">
        <v>12</v>
      </c>
      <c r="B13" s="97" t="s">
        <v>61</v>
      </c>
      <c r="C13" s="98"/>
      <c r="D13" s="98"/>
      <c r="E13" s="98"/>
      <c r="F13" s="99"/>
      <c r="G13" s="1" t="s">
        <v>13</v>
      </c>
      <c r="H13" s="97" t="s">
        <v>59</v>
      </c>
      <c r="I13" s="98"/>
      <c r="J13" s="100"/>
      <c r="P13" s="9"/>
      <c r="Q13" s="9"/>
      <c r="R13" s="9"/>
    </row>
    <row r="14" spans="1:18" ht="69.95" customHeight="1" x14ac:dyDescent="0.2">
      <c r="A14" s="7" t="s">
        <v>37</v>
      </c>
      <c r="B14" s="165">
        <v>0.6</v>
      </c>
      <c r="C14" s="166"/>
      <c r="D14" s="167"/>
      <c r="E14" s="1" t="s">
        <v>15</v>
      </c>
      <c r="F14" s="19">
        <v>1</v>
      </c>
      <c r="G14" s="1" t="s">
        <v>24</v>
      </c>
      <c r="H14" s="20" t="s">
        <v>138</v>
      </c>
      <c r="I14" s="21" t="s">
        <v>139</v>
      </c>
      <c r="J14" s="22" t="s">
        <v>140</v>
      </c>
      <c r="P14" s="10"/>
      <c r="Q14" s="10"/>
      <c r="R14" s="10"/>
    </row>
    <row r="15" spans="1:18" ht="13.5" thickBot="1" x14ac:dyDescent="0.25">
      <c r="A15" s="168"/>
      <c r="B15" s="169"/>
      <c r="C15" s="169"/>
      <c r="D15" s="169"/>
      <c r="E15" s="169"/>
      <c r="F15" s="169"/>
      <c r="G15" s="169"/>
      <c r="H15" s="169"/>
      <c r="I15" s="169"/>
      <c r="J15" s="170"/>
    </row>
    <row r="16" spans="1:18" x14ac:dyDescent="0.2">
      <c r="A16" s="109"/>
      <c r="B16" s="110"/>
      <c r="C16" s="110"/>
      <c r="D16" s="110"/>
      <c r="E16" s="110"/>
      <c r="F16" s="110"/>
      <c r="G16" s="110"/>
      <c r="H16" s="110"/>
      <c r="I16" s="110"/>
      <c r="J16" s="111"/>
    </row>
    <row r="17" spans="1:10" ht="15" customHeight="1" x14ac:dyDescent="0.2">
      <c r="A17" s="160" t="s">
        <v>65</v>
      </c>
      <c r="B17" s="163" t="str">
        <f>B2</f>
        <v>SECRETARÍA DE EDUCACIÓN DE SOACHA</v>
      </c>
      <c r="C17" s="163"/>
      <c r="D17" s="163"/>
      <c r="E17" s="163"/>
      <c r="F17" s="163"/>
      <c r="G17" s="163"/>
      <c r="H17" s="163"/>
      <c r="I17" s="163"/>
      <c r="J17" s="164"/>
    </row>
    <row r="18" spans="1:10" ht="15" customHeight="1" x14ac:dyDescent="0.2">
      <c r="A18" s="161"/>
      <c r="B18" s="113" t="str">
        <f>B3</f>
        <v>PROCESO C03. SOLICITAR, RESERVAR Y ASIGNAR CUPOS OFICIALES</v>
      </c>
      <c r="C18" s="113"/>
      <c r="D18" s="113"/>
      <c r="E18" s="113"/>
      <c r="F18" s="113"/>
      <c r="G18" s="113"/>
      <c r="H18" s="113"/>
      <c r="I18" s="113"/>
      <c r="J18" s="114"/>
    </row>
    <row r="19" spans="1:10" ht="15" customHeight="1" x14ac:dyDescent="0.2">
      <c r="A19" s="162"/>
      <c r="B19" s="115" t="str">
        <f>B4</f>
        <v>HOJA DE VIDA DE INDICADORES POR PROCESO</v>
      </c>
      <c r="C19" s="115"/>
      <c r="D19" s="115"/>
      <c r="E19" s="115"/>
      <c r="F19" s="115"/>
      <c r="G19" s="115"/>
      <c r="H19" s="115"/>
      <c r="I19" s="115"/>
      <c r="J19" s="116"/>
    </row>
    <row r="20" spans="1:10" ht="30" customHeight="1" x14ac:dyDescent="0.2">
      <c r="A20" s="3" t="s">
        <v>17</v>
      </c>
      <c r="B20" s="11" t="s">
        <v>15</v>
      </c>
      <c r="C20" s="11" t="s">
        <v>26</v>
      </c>
      <c r="D20" s="1" t="s">
        <v>31</v>
      </c>
      <c r="E20" s="1" t="s">
        <v>32</v>
      </c>
      <c r="F20" s="132" t="s">
        <v>33</v>
      </c>
      <c r="G20" s="108"/>
      <c r="H20" s="1" t="s">
        <v>34</v>
      </c>
      <c r="I20" s="1" t="s">
        <v>18</v>
      </c>
      <c r="J20" s="4" t="s">
        <v>35</v>
      </c>
    </row>
    <row r="21" spans="1:10" ht="111.75" customHeight="1" x14ac:dyDescent="0.2">
      <c r="A21" s="6">
        <v>41564</v>
      </c>
      <c r="B21" s="30">
        <v>1</v>
      </c>
      <c r="C21" s="30">
        <v>0.77</v>
      </c>
      <c r="D21" s="30">
        <v>0.77</v>
      </c>
      <c r="E21" s="173" t="s">
        <v>87</v>
      </c>
      <c r="F21" s="171" t="s">
        <v>88</v>
      </c>
      <c r="G21" s="172"/>
      <c r="H21" s="25" t="s">
        <v>70</v>
      </c>
      <c r="I21" s="6">
        <v>41577</v>
      </c>
      <c r="J21" s="5" t="s">
        <v>27</v>
      </c>
    </row>
    <row r="22" spans="1:10" ht="101.25" customHeight="1" x14ac:dyDescent="0.2">
      <c r="A22" s="6">
        <v>41912</v>
      </c>
      <c r="B22" s="30">
        <v>1</v>
      </c>
      <c r="C22" s="30">
        <f>DATOSC03_001_2014!B22</f>
        <v>0.65921292676570242</v>
      </c>
      <c r="D22" s="30">
        <f>DATOSC03_001_2014!B23</f>
        <v>0.65921292676570242</v>
      </c>
      <c r="E22" s="173" t="s">
        <v>130</v>
      </c>
      <c r="F22" s="171" t="s">
        <v>131</v>
      </c>
      <c r="G22" s="178"/>
      <c r="H22" s="25" t="s">
        <v>70</v>
      </c>
      <c r="I22" s="6">
        <v>41942</v>
      </c>
      <c r="J22" s="5" t="s">
        <v>27</v>
      </c>
    </row>
    <row r="23" spans="1:10" ht="68.25" customHeight="1" x14ac:dyDescent="0.2">
      <c r="A23" s="6">
        <v>42287</v>
      </c>
      <c r="B23" s="12">
        <v>100</v>
      </c>
      <c r="C23" s="12">
        <v>74</v>
      </c>
      <c r="D23" s="28">
        <v>0.74</v>
      </c>
      <c r="E23" s="173" t="s">
        <v>164</v>
      </c>
      <c r="F23" s="179" t="s">
        <v>169</v>
      </c>
      <c r="G23" s="180"/>
      <c r="H23" s="25" t="s">
        <v>70</v>
      </c>
      <c r="I23" s="6">
        <v>42307</v>
      </c>
      <c r="J23" s="25" t="s">
        <v>27</v>
      </c>
    </row>
    <row r="24" spans="1:10" ht="54.75" customHeight="1" x14ac:dyDescent="0.2">
      <c r="A24" s="6">
        <v>42643</v>
      </c>
      <c r="B24" s="68">
        <v>1</v>
      </c>
      <c r="C24" s="68">
        <v>0.86</v>
      </c>
      <c r="D24" s="28">
        <v>0.86</v>
      </c>
      <c r="E24" s="173" t="s">
        <v>167</v>
      </c>
      <c r="F24" s="174" t="s">
        <v>195</v>
      </c>
      <c r="G24" s="172"/>
      <c r="H24" s="25" t="s">
        <v>70</v>
      </c>
      <c r="I24" s="6">
        <v>42673</v>
      </c>
      <c r="J24" s="25" t="s">
        <v>27</v>
      </c>
    </row>
    <row r="25" spans="1:10" ht="84" customHeight="1" x14ac:dyDescent="0.2">
      <c r="A25" s="6">
        <v>43010</v>
      </c>
      <c r="B25" s="68">
        <v>1</v>
      </c>
      <c r="C25" s="68">
        <v>0.85</v>
      </c>
      <c r="D25" s="28">
        <v>0.85</v>
      </c>
      <c r="E25" s="175" t="s">
        <v>194</v>
      </c>
      <c r="F25" s="174" t="s">
        <v>197</v>
      </c>
      <c r="G25" s="172"/>
      <c r="H25" s="74" t="s">
        <v>70</v>
      </c>
      <c r="I25" s="6">
        <v>43038</v>
      </c>
      <c r="J25" s="74" t="s">
        <v>27</v>
      </c>
    </row>
    <row r="26" spans="1:10" ht="115.5" customHeight="1" x14ac:dyDescent="0.2">
      <c r="A26" s="6">
        <v>43378</v>
      </c>
      <c r="B26" s="30">
        <v>1</v>
      </c>
      <c r="C26" s="30">
        <v>0.9</v>
      </c>
      <c r="D26" s="28">
        <v>0.9</v>
      </c>
      <c r="E26" s="175" t="s">
        <v>202</v>
      </c>
      <c r="F26" s="174" t="s">
        <v>203</v>
      </c>
      <c r="G26" s="172"/>
      <c r="H26" s="74" t="s">
        <v>70</v>
      </c>
      <c r="I26" s="6">
        <v>43403</v>
      </c>
      <c r="J26" s="74" t="s">
        <v>27</v>
      </c>
    </row>
    <row r="27" spans="1:10" ht="83.25" customHeight="1" x14ac:dyDescent="0.2">
      <c r="A27" s="6">
        <v>43539</v>
      </c>
      <c r="B27" s="12">
        <v>100</v>
      </c>
      <c r="C27" s="12">
        <v>87</v>
      </c>
      <c r="D27" s="13">
        <v>0.87</v>
      </c>
      <c r="E27" s="175" t="s">
        <v>207</v>
      </c>
      <c r="F27" s="174" t="s">
        <v>208</v>
      </c>
      <c r="G27" s="172"/>
      <c r="H27" s="74" t="s">
        <v>70</v>
      </c>
      <c r="I27" s="6">
        <v>43539</v>
      </c>
      <c r="J27" s="74" t="s">
        <v>27</v>
      </c>
    </row>
    <row r="28" spans="1:10" ht="74.25" customHeight="1" x14ac:dyDescent="0.2">
      <c r="A28" s="6">
        <v>44170</v>
      </c>
      <c r="B28" s="12">
        <v>100</v>
      </c>
      <c r="C28" s="12">
        <v>86</v>
      </c>
      <c r="D28" s="13">
        <v>0.86</v>
      </c>
      <c r="E28" s="175" t="s">
        <v>223</v>
      </c>
      <c r="F28" s="176" t="s">
        <v>224</v>
      </c>
      <c r="G28" s="176"/>
      <c r="H28" s="74" t="s">
        <v>70</v>
      </c>
      <c r="I28" s="6">
        <v>44170</v>
      </c>
      <c r="J28" s="74" t="s">
        <v>27</v>
      </c>
    </row>
    <row r="29" spans="1:10" ht="84" customHeight="1" x14ac:dyDescent="0.2">
      <c r="A29" s="6">
        <v>44554</v>
      </c>
      <c r="B29" s="12">
        <v>100</v>
      </c>
      <c r="C29" s="12">
        <v>69</v>
      </c>
      <c r="D29" s="13">
        <v>0.69</v>
      </c>
      <c r="E29" s="177" t="s">
        <v>233</v>
      </c>
      <c r="F29" s="176" t="s">
        <v>234</v>
      </c>
      <c r="G29" s="176"/>
      <c r="H29" s="74" t="s">
        <v>70</v>
      </c>
      <c r="I29" s="6">
        <f>+A29</f>
        <v>44554</v>
      </c>
      <c r="J29" s="74" t="s">
        <v>27</v>
      </c>
    </row>
    <row r="30" spans="1:10" ht="80.25" customHeight="1" x14ac:dyDescent="0.2">
      <c r="A30" s="6">
        <v>44656</v>
      </c>
      <c r="B30" s="12">
        <v>100</v>
      </c>
      <c r="C30" s="12">
        <v>97</v>
      </c>
      <c r="D30" s="13">
        <v>0.97</v>
      </c>
      <c r="E30" s="177" t="s">
        <v>228</v>
      </c>
      <c r="F30" s="176" t="s">
        <v>229</v>
      </c>
      <c r="G30" s="176"/>
      <c r="H30" s="74" t="s">
        <v>70</v>
      </c>
      <c r="I30" s="6">
        <f>+A30</f>
        <v>44656</v>
      </c>
      <c r="J30" s="74" t="s">
        <v>27</v>
      </c>
    </row>
    <row r="31" spans="1:10" ht="45" customHeight="1" x14ac:dyDescent="0.2">
      <c r="A31" s="5"/>
      <c r="B31" s="5"/>
      <c r="C31" s="5"/>
      <c r="D31" s="5"/>
      <c r="E31" s="5"/>
      <c r="F31" s="133"/>
      <c r="G31" s="133"/>
      <c r="H31" s="5"/>
      <c r="I31" s="5"/>
      <c r="J31" s="5"/>
    </row>
    <row r="32" spans="1:10" ht="45" customHeight="1" x14ac:dyDescent="0.2">
      <c r="A32" s="5"/>
      <c r="B32" s="5"/>
      <c r="C32" s="5"/>
      <c r="D32" s="5"/>
      <c r="E32" s="5"/>
      <c r="F32" s="133"/>
      <c r="G32" s="133"/>
      <c r="H32" s="5"/>
      <c r="I32" s="5"/>
      <c r="J32" s="5"/>
    </row>
    <row r="33" spans="1:18" ht="45" customHeight="1" x14ac:dyDescent="0.2">
      <c r="A33" s="5"/>
      <c r="B33" s="5"/>
      <c r="C33" s="5"/>
      <c r="D33" s="5"/>
      <c r="E33" s="5"/>
      <c r="F33" s="133"/>
      <c r="G33" s="133"/>
      <c r="H33" s="5"/>
      <c r="I33" s="5"/>
      <c r="J33" s="5"/>
      <c r="P33">
        <v>17413</v>
      </c>
      <c r="Q33">
        <v>5430</v>
      </c>
      <c r="R33">
        <f>+P33-Q33</f>
        <v>11983</v>
      </c>
    </row>
    <row r="34" spans="1:18" ht="24.95" customHeight="1" x14ac:dyDescent="0.2"/>
    <row r="35" spans="1:18" ht="24.95" customHeight="1" x14ac:dyDescent="0.2"/>
    <row r="36" spans="1:18" ht="24.95" customHeight="1" x14ac:dyDescent="0.2"/>
    <row r="37" spans="1:18" ht="24.95" customHeight="1" x14ac:dyDescent="0.2"/>
    <row r="38" spans="1:18" ht="24.95" customHeight="1" x14ac:dyDescent="0.2"/>
    <row r="39" spans="1:18" ht="24.95" customHeight="1" x14ac:dyDescent="0.2"/>
    <row r="40" spans="1:18" ht="24.95" customHeight="1" x14ac:dyDescent="0.2"/>
    <row r="41" spans="1:18" ht="24.95" customHeight="1" x14ac:dyDescent="0.2"/>
    <row r="42" spans="1:18" ht="24.95" customHeight="1" x14ac:dyDescent="0.2"/>
    <row r="43" spans="1:18" ht="24.95" customHeight="1" x14ac:dyDescent="0.2"/>
  </sheetData>
  <mergeCells count="42">
    <mergeCell ref="F32:G32"/>
    <mergeCell ref="F33:G33"/>
    <mergeCell ref="F27:G27"/>
    <mergeCell ref="F28:G28"/>
    <mergeCell ref="F29:G29"/>
    <mergeCell ref="F30:G30"/>
    <mergeCell ref="F24:G24"/>
    <mergeCell ref="F25:G25"/>
    <mergeCell ref="F26:G26"/>
    <mergeCell ref="F31:G31"/>
    <mergeCell ref="F20:G20"/>
    <mergeCell ref="F21:G21"/>
    <mergeCell ref="F22:G22"/>
    <mergeCell ref="F23:G23"/>
    <mergeCell ref="A17:A19"/>
    <mergeCell ref="B17:J17"/>
    <mergeCell ref="B18:J18"/>
    <mergeCell ref="B19:J19"/>
    <mergeCell ref="B14:D14"/>
    <mergeCell ref="A15:J15"/>
    <mergeCell ref="A16:J16"/>
    <mergeCell ref="B12:F12"/>
    <mergeCell ref="H12:J12"/>
    <mergeCell ref="B13:F13"/>
    <mergeCell ref="H13:J13"/>
    <mergeCell ref="B10:F10"/>
    <mergeCell ref="H10:J10"/>
    <mergeCell ref="B11:F11"/>
    <mergeCell ref="H11:J11"/>
    <mergeCell ref="A8:J8"/>
    <mergeCell ref="B9:F9"/>
    <mergeCell ref="H9:J9"/>
    <mergeCell ref="A6:A7"/>
    <mergeCell ref="B6:D7"/>
    <mergeCell ref="E6:E7"/>
    <mergeCell ref="F6:H7"/>
    <mergeCell ref="B5:J5"/>
    <mergeCell ref="A1:J1"/>
    <mergeCell ref="A2:A4"/>
    <mergeCell ref="B2:J2"/>
    <mergeCell ref="B3:J3"/>
    <mergeCell ref="B4:J4"/>
  </mergeCells>
  <phoneticPr fontId="10" type="noConversion"/>
  <dataValidations count="5">
    <dataValidation type="list" allowBlank="1" showInputMessage="1" showErrorMessage="1" errorTitle="Seleccione un valor de la lista" sqref="J6" xr:uid="{00000000-0002-0000-0500-000000000000}">
      <formula1>$K$1:$K$3</formula1>
    </dataValidation>
    <dataValidation type="list" allowBlank="1" showInputMessage="1" showErrorMessage="1" errorTitle="Seleccione un valor de la lista" sqref="J7" xr:uid="{00000000-0002-0000-0500-000001000000}">
      <formula1>$L$1:$L$2</formula1>
    </dataValidation>
    <dataValidation allowBlank="1" showInputMessage="1" showErrorMessage="1" errorTitle="Seleccionar un valor de la lista" sqref="E21:E30" xr:uid="{00000000-0002-0000-0500-000002000000}"/>
    <dataValidation type="list" allowBlank="1" showInputMessage="1" showErrorMessage="1" errorTitle="Seleccionar un valor de la lista" sqref="E31:E33" xr:uid="{00000000-0002-0000-0500-000003000000}">
      <formula1>#REF!</formula1>
    </dataValidation>
    <dataValidation type="list" allowBlank="1" showInputMessage="1" showErrorMessage="1" sqref="J21:J33" xr:uid="{00000000-0002-0000-0500-000004000000}">
      <formula1>$M$1:$M$4</formula1>
    </dataValidation>
  </dataValidations>
  <pageMargins left="0.75" right="0.75" top="0.82" bottom="0.65" header="0.5" footer="0.5"/>
  <pageSetup paperSize="345" scale="50" fitToHeight="0" orientation="portrait" r:id="rId1"/>
  <headerFooter alignWithMargins="0"/>
  <drawing r:id="rId2"/>
  <legacyDrawing r:id="rId3"/>
  <oleObjects>
    <mc:AlternateContent xmlns:mc="http://schemas.openxmlformats.org/markup-compatibility/2006">
      <mc:Choice Requires="x14">
        <oleObject progId="Visio.Drawing.6" shapeId="5167" r:id="rId4">
          <objectPr defaultSize="0" autoPict="0" r:id="rId5">
            <anchor moveWithCells="1" sizeWithCells="1">
              <from>
                <xdr:col>0</xdr:col>
                <xdr:colOff>0</xdr:colOff>
                <xdr:row>1</xdr:row>
                <xdr:rowOff>9525</xdr:rowOff>
              </from>
              <to>
                <xdr:col>1</xdr:col>
                <xdr:colOff>9525</xdr:colOff>
                <xdr:row>3</xdr:row>
                <xdr:rowOff>180975</xdr:rowOff>
              </to>
            </anchor>
          </objectPr>
        </oleObject>
      </mc:Choice>
      <mc:Fallback>
        <oleObject progId="Visio.Drawing.6" shapeId="516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R44"/>
  <sheetViews>
    <sheetView tabSelected="1" zoomScale="75" zoomScaleNormal="75" workbookViewId="0">
      <selection activeCell="J32" sqref="A1:J32"/>
    </sheetView>
  </sheetViews>
  <sheetFormatPr baseColWidth="10" defaultColWidth="11.42578125" defaultRowHeight="12.75" x14ac:dyDescent="0.2"/>
  <cols>
    <col min="1" max="1" width="20.7109375" customWidth="1"/>
    <col min="2" max="2" width="6.7109375" customWidth="1"/>
    <col min="3" max="4" width="7.7109375" customWidth="1"/>
    <col min="5" max="10" width="21.7109375" customWidth="1"/>
    <col min="11" max="13" width="11.42578125" hidden="1" customWidth="1"/>
  </cols>
  <sheetData>
    <row r="1" spans="1:18" ht="14.25" x14ac:dyDescent="0.2">
      <c r="A1" s="109"/>
      <c r="B1" s="110"/>
      <c r="C1" s="110"/>
      <c r="D1" s="110"/>
      <c r="E1" s="110"/>
      <c r="F1" s="110"/>
      <c r="G1" s="110"/>
      <c r="H1" s="110"/>
      <c r="I1" s="110"/>
      <c r="J1" s="111"/>
      <c r="K1" s="8" t="s">
        <v>19</v>
      </c>
      <c r="L1" s="8" t="s">
        <v>22</v>
      </c>
      <c r="M1" s="8" t="s">
        <v>27</v>
      </c>
    </row>
    <row r="2" spans="1:18" ht="15" customHeight="1" x14ac:dyDescent="0.2">
      <c r="A2" s="112"/>
      <c r="B2" s="113" t="s">
        <v>66</v>
      </c>
      <c r="C2" s="113"/>
      <c r="D2" s="113"/>
      <c r="E2" s="113"/>
      <c r="F2" s="113"/>
      <c r="G2" s="113"/>
      <c r="H2" s="113"/>
      <c r="I2" s="113"/>
      <c r="J2" s="114"/>
      <c r="K2" s="8" t="s">
        <v>20</v>
      </c>
      <c r="L2" s="8" t="s">
        <v>23</v>
      </c>
      <c r="M2" s="8" t="s">
        <v>28</v>
      </c>
    </row>
    <row r="3" spans="1:18" ht="15" customHeight="1" x14ac:dyDescent="0.2">
      <c r="A3" s="112"/>
      <c r="B3" s="113" t="s">
        <v>39</v>
      </c>
      <c r="C3" s="113"/>
      <c r="D3" s="113"/>
      <c r="E3" s="113"/>
      <c r="F3" s="113"/>
      <c r="G3" s="113"/>
      <c r="H3" s="113"/>
      <c r="I3" s="113"/>
      <c r="J3" s="114"/>
      <c r="K3" s="8" t="s">
        <v>21</v>
      </c>
      <c r="L3" s="8"/>
      <c r="M3" s="8" t="s">
        <v>29</v>
      </c>
    </row>
    <row r="4" spans="1:18" ht="15" customHeight="1" x14ac:dyDescent="0.2">
      <c r="A4" s="112"/>
      <c r="B4" s="115" t="s">
        <v>0</v>
      </c>
      <c r="C4" s="115"/>
      <c r="D4" s="115"/>
      <c r="E4" s="115"/>
      <c r="F4" s="115"/>
      <c r="G4" s="115"/>
      <c r="H4" s="115"/>
      <c r="I4" s="115"/>
      <c r="J4" s="116"/>
      <c r="M4" s="8" t="s">
        <v>30</v>
      </c>
    </row>
    <row r="5" spans="1:18" ht="24.95" customHeight="1" x14ac:dyDescent="0.2">
      <c r="A5" s="2" t="s">
        <v>65</v>
      </c>
      <c r="B5" s="117" t="s">
        <v>14</v>
      </c>
      <c r="C5" s="118"/>
      <c r="D5" s="118"/>
      <c r="E5" s="118"/>
      <c r="F5" s="118"/>
      <c r="G5" s="118"/>
      <c r="H5" s="118"/>
      <c r="I5" s="118"/>
      <c r="J5" s="119"/>
    </row>
    <row r="6" spans="1:18" ht="20.100000000000001" customHeight="1" x14ac:dyDescent="0.2">
      <c r="A6" s="121" t="s">
        <v>1</v>
      </c>
      <c r="B6" s="154" t="s">
        <v>51</v>
      </c>
      <c r="C6" s="155"/>
      <c r="D6" s="156"/>
      <c r="E6" s="128" t="s">
        <v>2</v>
      </c>
      <c r="F6" s="154" t="s">
        <v>50</v>
      </c>
      <c r="G6" s="155"/>
      <c r="H6" s="156"/>
      <c r="I6" s="1" t="s">
        <v>3</v>
      </c>
      <c r="J6" s="17" t="s">
        <v>21</v>
      </c>
    </row>
    <row r="7" spans="1:18" ht="20.100000000000001" customHeight="1" x14ac:dyDescent="0.2">
      <c r="A7" s="122"/>
      <c r="B7" s="157"/>
      <c r="C7" s="158"/>
      <c r="D7" s="159"/>
      <c r="E7" s="129"/>
      <c r="F7" s="157"/>
      <c r="G7" s="158"/>
      <c r="H7" s="159"/>
      <c r="I7" s="14" t="s">
        <v>25</v>
      </c>
      <c r="J7" s="18" t="s">
        <v>23</v>
      </c>
    </row>
    <row r="8" spans="1:18" x14ac:dyDescent="0.2">
      <c r="A8" s="151"/>
      <c r="B8" s="152"/>
      <c r="C8" s="152"/>
      <c r="D8" s="152"/>
      <c r="E8" s="152"/>
      <c r="F8" s="152"/>
      <c r="G8" s="152"/>
      <c r="H8" s="152"/>
      <c r="I8" s="152"/>
      <c r="J8" s="153"/>
    </row>
    <row r="9" spans="1:18" ht="91.5" customHeight="1" x14ac:dyDescent="0.2">
      <c r="A9" s="3" t="s">
        <v>4</v>
      </c>
      <c r="B9" s="97" t="s">
        <v>58</v>
      </c>
      <c r="C9" s="98"/>
      <c r="D9" s="98"/>
      <c r="E9" s="98"/>
      <c r="F9" s="99"/>
      <c r="G9" s="1" t="s">
        <v>5</v>
      </c>
      <c r="H9" s="95" t="s">
        <v>55</v>
      </c>
      <c r="I9" s="95"/>
      <c r="J9" s="96"/>
    </row>
    <row r="10" spans="1:18" ht="69.95" customHeight="1" x14ac:dyDescent="0.2">
      <c r="A10" s="3" t="s">
        <v>6</v>
      </c>
      <c r="B10" s="92" t="s">
        <v>36</v>
      </c>
      <c r="C10" s="93"/>
      <c r="D10" s="93"/>
      <c r="E10" s="93"/>
      <c r="F10" s="94"/>
      <c r="G10" s="1" t="s">
        <v>7</v>
      </c>
      <c r="H10" s="97" t="s">
        <v>53</v>
      </c>
      <c r="I10" s="98"/>
      <c r="J10" s="100"/>
    </row>
    <row r="11" spans="1:18" ht="105" customHeight="1" x14ac:dyDescent="0.2">
      <c r="A11" s="3" t="s">
        <v>8</v>
      </c>
      <c r="B11" s="97" t="s">
        <v>52</v>
      </c>
      <c r="C11" s="98"/>
      <c r="D11" s="98"/>
      <c r="E11" s="98"/>
      <c r="F11" s="99"/>
      <c r="G11" s="1" t="s">
        <v>9</v>
      </c>
      <c r="H11" s="95" t="s">
        <v>54</v>
      </c>
      <c r="I11" s="95"/>
      <c r="J11" s="96"/>
    </row>
    <row r="12" spans="1:18" ht="83.25" customHeight="1" x14ac:dyDescent="0.2">
      <c r="A12" s="3" t="s">
        <v>10</v>
      </c>
      <c r="B12" s="97" t="s">
        <v>90</v>
      </c>
      <c r="C12" s="98"/>
      <c r="D12" s="98"/>
      <c r="E12" s="98"/>
      <c r="F12" s="99"/>
      <c r="G12" s="1" t="s">
        <v>11</v>
      </c>
      <c r="H12" s="97" t="s">
        <v>44</v>
      </c>
      <c r="I12" s="98"/>
      <c r="J12" s="100"/>
    </row>
    <row r="13" spans="1:18" ht="69.95" customHeight="1" x14ac:dyDescent="0.2">
      <c r="A13" s="3" t="s">
        <v>12</v>
      </c>
      <c r="B13" s="97" t="s">
        <v>78</v>
      </c>
      <c r="C13" s="98"/>
      <c r="D13" s="98"/>
      <c r="E13" s="98"/>
      <c r="F13" s="99"/>
      <c r="G13" s="1" t="s">
        <v>13</v>
      </c>
      <c r="H13" s="97" t="s">
        <v>59</v>
      </c>
      <c r="I13" s="98"/>
      <c r="J13" s="100"/>
      <c r="P13" s="9"/>
      <c r="Q13" s="9"/>
      <c r="R13" s="9"/>
    </row>
    <row r="14" spans="1:18" ht="69.95" customHeight="1" x14ac:dyDescent="0.2">
      <c r="A14" s="7" t="s">
        <v>37</v>
      </c>
      <c r="B14" s="165">
        <v>0.6</v>
      </c>
      <c r="C14" s="166"/>
      <c r="D14" s="167"/>
      <c r="E14" s="1" t="s">
        <v>15</v>
      </c>
      <c r="F14" s="19">
        <v>1</v>
      </c>
      <c r="G14" s="1" t="s">
        <v>24</v>
      </c>
      <c r="H14" s="20" t="s">
        <v>67</v>
      </c>
      <c r="I14" s="21" t="s">
        <v>68</v>
      </c>
      <c r="J14" s="22" t="s">
        <v>69</v>
      </c>
      <c r="P14" s="10"/>
      <c r="Q14" s="10"/>
      <c r="R14" s="10"/>
    </row>
    <row r="15" spans="1:18" ht="13.5" thickBot="1" x14ac:dyDescent="0.25">
      <c r="A15" s="168"/>
      <c r="B15" s="169"/>
      <c r="C15" s="169"/>
      <c r="D15" s="169"/>
      <c r="E15" s="169"/>
      <c r="F15" s="169"/>
      <c r="G15" s="169"/>
      <c r="H15" s="169"/>
      <c r="I15" s="169"/>
      <c r="J15" s="170"/>
    </row>
    <row r="16" spans="1:18" ht="13.5" customHeight="1" x14ac:dyDescent="0.2">
      <c r="A16" s="109"/>
      <c r="B16" s="110"/>
      <c r="C16" s="110"/>
      <c r="D16" s="110"/>
      <c r="E16" s="110"/>
      <c r="F16" s="110"/>
      <c r="G16" s="110"/>
      <c r="H16" s="110"/>
      <c r="I16" s="110"/>
      <c r="J16" s="111"/>
    </row>
    <row r="17" spans="1:15" ht="15" customHeight="1" x14ac:dyDescent="0.2">
      <c r="A17" s="160" t="s">
        <v>65</v>
      </c>
      <c r="B17" s="163" t="str">
        <f>B2</f>
        <v>SECRETARÍA DE EDUCACIÓN DE SOACHA</v>
      </c>
      <c r="C17" s="163"/>
      <c r="D17" s="163"/>
      <c r="E17" s="163"/>
      <c r="F17" s="163"/>
      <c r="G17" s="163"/>
      <c r="H17" s="163"/>
      <c r="I17" s="163"/>
      <c r="J17" s="164"/>
    </row>
    <row r="18" spans="1:15" ht="15" customHeight="1" x14ac:dyDescent="0.2">
      <c r="A18" s="161"/>
      <c r="B18" s="113" t="str">
        <f>B3</f>
        <v>PROCESO C03. SOLICITAR, RESERVAR Y ASIGNAR CUPOS OFICIALES</v>
      </c>
      <c r="C18" s="113"/>
      <c r="D18" s="113"/>
      <c r="E18" s="113"/>
      <c r="F18" s="113"/>
      <c r="G18" s="113"/>
      <c r="H18" s="113"/>
      <c r="I18" s="113"/>
      <c r="J18" s="114"/>
    </row>
    <row r="19" spans="1:15" ht="15" customHeight="1" x14ac:dyDescent="0.2">
      <c r="A19" s="162"/>
      <c r="B19" s="115" t="str">
        <f>B4</f>
        <v>HOJA DE VIDA DE INDICADORES POR PROCESO</v>
      </c>
      <c r="C19" s="115"/>
      <c r="D19" s="115"/>
      <c r="E19" s="115"/>
      <c r="F19" s="115"/>
      <c r="G19" s="115"/>
      <c r="H19" s="115"/>
      <c r="I19" s="115"/>
      <c r="J19" s="116"/>
    </row>
    <row r="20" spans="1:15" ht="24.95" customHeight="1" x14ac:dyDescent="0.2">
      <c r="A20" s="120" t="s">
        <v>16</v>
      </c>
      <c r="B20" s="118"/>
      <c r="C20" s="118"/>
      <c r="D20" s="118"/>
      <c r="E20" s="118"/>
      <c r="F20" s="118"/>
      <c r="G20" s="118"/>
      <c r="H20" s="118"/>
      <c r="I20" s="118"/>
      <c r="J20" s="119"/>
    </row>
    <row r="21" spans="1:15" ht="30" customHeight="1" x14ac:dyDescent="0.2">
      <c r="A21" s="3" t="s">
        <v>17</v>
      </c>
      <c r="B21" s="11" t="s">
        <v>15</v>
      </c>
      <c r="C21" s="11" t="s">
        <v>26</v>
      </c>
      <c r="D21" s="1" t="s">
        <v>31</v>
      </c>
      <c r="E21" s="1" t="s">
        <v>32</v>
      </c>
      <c r="F21" s="132" t="s">
        <v>33</v>
      </c>
      <c r="G21" s="108"/>
      <c r="H21" s="1" t="s">
        <v>34</v>
      </c>
      <c r="I21" s="1" t="s">
        <v>18</v>
      </c>
      <c r="J21" s="4" t="s">
        <v>35</v>
      </c>
    </row>
    <row r="22" spans="1:15" ht="78" customHeight="1" x14ac:dyDescent="0.2">
      <c r="A22" s="6">
        <v>41564</v>
      </c>
      <c r="B22" s="30">
        <v>1</v>
      </c>
      <c r="C22" s="30">
        <v>0.92</v>
      </c>
      <c r="D22" s="30">
        <v>0.92</v>
      </c>
      <c r="E22" s="182" t="s">
        <v>95</v>
      </c>
      <c r="F22" s="183" t="s">
        <v>96</v>
      </c>
      <c r="G22" s="184"/>
      <c r="H22" s="25" t="s">
        <v>70</v>
      </c>
      <c r="I22" s="6">
        <v>41577</v>
      </c>
      <c r="J22" s="5" t="s">
        <v>27</v>
      </c>
    </row>
    <row r="23" spans="1:15" ht="81.75" customHeight="1" x14ac:dyDescent="0.2">
      <c r="A23" s="6">
        <v>41912</v>
      </c>
      <c r="B23" s="30">
        <v>1</v>
      </c>
      <c r="C23" s="30">
        <f>DATOSC03_001_2014!B30</f>
        <v>0.96528365791701942</v>
      </c>
      <c r="D23" s="30">
        <f>DATOSC03_001_2014!B31</f>
        <v>0.96528365791701942</v>
      </c>
      <c r="E23" s="182" t="s">
        <v>132</v>
      </c>
      <c r="F23" s="183" t="s">
        <v>96</v>
      </c>
      <c r="G23" s="184"/>
      <c r="H23" s="25" t="s">
        <v>70</v>
      </c>
      <c r="I23" s="6">
        <v>41577</v>
      </c>
      <c r="J23" s="5" t="s">
        <v>27</v>
      </c>
    </row>
    <row r="24" spans="1:15" ht="69" customHeight="1" x14ac:dyDescent="0.2">
      <c r="A24" s="6">
        <v>42287</v>
      </c>
      <c r="B24" s="68">
        <v>1</v>
      </c>
      <c r="C24" s="68">
        <v>0.75</v>
      </c>
      <c r="D24" s="28">
        <v>0.75</v>
      </c>
      <c r="E24" s="182" t="s">
        <v>161</v>
      </c>
      <c r="F24" s="185" t="s">
        <v>170</v>
      </c>
      <c r="G24" s="186"/>
      <c r="H24" s="25" t="s">
        <v>70</v>
      </c>
      <c r="I24" s="6">
        <v>41942</v>
      </c>
      <c r="J24" s="5" t="s">
        <v>27</v>
      </c>
    </row>
    <row r="25" spans="1:15" ht="45" customHeight="1" x14ac:dyDescent="0.2">
      <c r="A25" s="23">
        <v>42643</v>
      </c>
      <c r="B25" s="68">
        <v>1</v>
      </c>
      <c r="C25" s="68">
        <v>0.86</v>
      </c>
      <c r="D25" s="28">
        <v>0.86</v>
      </c>
      <c r="E25" s="182" t="s">
        <v>162</v>
      </c>
      <c r="F25" s="193" t="s">
        <v>163</v>
      </c>
      <c r="G25" s="192"/>
      <c r="H25" s="25" t="s">
        <v>70</v>
      </c>
      <c r="I25" s="6">
        <v>42307</v>
      </c>
      <c r="J25" s="5" t="s">
        <v>27</v>
      </c>
    </row>
    <row r="26" spans="1:15" ht="60.75" customHeight="1" x14ac:dyDescent="0.2">
      <c r="A26" s="6">
        <v>43010</v>
      </c>
      <c r="B26" s="68">
        <v>1</v>
      </c>
      <c r="C26" s="68">
        <v>0.48</v>
      </c>
      <c r="D26" s="28">
        <v>0.46</v>
      </c>
      <c r="E26" s="187" t="s">
        <v>198</v>
      </c>
      <c r="F26" s="188" t="s">
        <v>199</v>
      </c>
      <c r="G26" s="186"/>
      <c r="H26" s="74" t="s">
        <v>70</v>
      </c>
      <c r="I26" s="6">
        <v>43038</v>
      </c>
      <c r="J26" s="74" t="s">
        <v>27</v>
      </c>
    </row>
    <row r="27" spans="1:15" ht="118.5" customHeight="1" x14ac:dyDescent="0.2">
      <c r="A27" s="6">
        <v>43378</v>
      </c>
      <c r="B27" s="68">
        <v>1</v>
      </c>
      <c r="C27" s="68">
        <v>0.96</v>
      </c>
      <c r="D27" s="28">
        <v>0.96</v>
      </c>
      <c r="E27" s="187" t="s">
        <v>205</v>
      </c>
      <c r="F27" s="188" t="s">
        <v>204</v>
      </c>
      <c r="G27" s="186"/>
      <c r="H27" s="74" t="s">
        <v>70</v>
      </c>
      <c r="I27" s="6">
        <v>43403</v>
      </c>
      <c r="J27" s="74" t="s">
        <v>27</v>
      </c>
    </row>
    <row r="28" spans="1:15" ht="75.599999999999994" customHeight="1" x14ac:dyDescent="0.2">
      <c r="A28" s="6">
        <v>43539</v>
      </c>
      <c r="B28" s="68">
        <v>1</v>
      </c>
      <c r="C28" s="68">
        <v>0.77</v>
      </c>
      <c r="D28" s="28">
        <v>0.77</v>
      </c>
      <c r="E28" s="187" t="s">
        <v>209</v>
      </c>
      <c r="F28" s="188" t="s">
        <v>210</v>
      </c>
      <c r="G28" s="186"/>
      <c r="H28" s="74" t="s">
        <v>70</v>
      </c>
      <c r="I28" s="6">
        <v>43539</v>
      </c>
      <c r="J28" s="74" t="s">
        <v>27</v>
      </c>
      <c r="N28" t="s">
        <v>216</v>
      </c>
      <c r="O28" t="s">
        <v>217</v>
      </c>
    </row>
    <row r="29" spans="1:15" ht="96.75" customHeight="1" x14ac:dyDescent="0.2">
      <c r="A29" s="87">
        <v>43801</v>
      </c>
      <c r="B29" s="88">
        <v>100</v>
      </c>
      <c r="C29" s="89">
        <v>0.6171428571428571</v>
      </c>
      <c r="D29" s="181">
        <v>0.62</v>
      </c>
      <c r="E29" s="189" t="s">
        <v>218</v>
      </c>
      <c r="F29" s="190" t="s">
        <v>219</v>
      </c>
      <c r="G29" s="190"/>
      <c r="H29" s="85" t="s">
        <v>70</v>
      </c>
      <c r="I29" s="87" t="s">
        <v>220</v>
      </c>
      <c r="J29" s="74" t="s">
        <v>27</v>
      </c>
      <c r="N29">
        <v>2800</v>
      </c>
      <c r="O29">
        <f>1633+95</f>
        <v>1728</v>
      </c>
    </row>
    <row r="30" spans="1:15" ht="45" customHeight="1" x14ac:dyDescent="0.2">
      <c r="A30" s="6">
        <v>44167</v>
      </c>
      <c r="B30" s="12">
        <v>100</v>
      </c>
      <c r="C30" s="12">
        <v>100</v>
      </c>
      <c r="D30" s="181">
        <v>0.62</v>
      </c>
      <c r="E30" s="191" t="s">
        <v>225</v>
      </c>
      <c r="F30" s="192" t="s">
        <v>226</v>
      </c>
      <c r="G30" s="192"/>
      <c r="H30" s="85" t="s">
        <v>70</v>
      </c>
      <c r="I30" s="6">
        <v>44167</v>
      </c>
      <c r="J30" s="74" t="s">
        <v>27</v>
      </c>
      <c r="N30">
        <v>2170</v>
      </c>
      <c r="O30">
        <v>2170</v>
      </c>
    </row>
    <row r="31" spans="1:15" ht="66.75" customHeight="1" x14ac:dyDescent="0.2">
      <c r="A31" s="6">
        <v>44535</v>
      </c>
      <c r="B31" s="12">
        <v>100</v>
      </c>
      <c r="C31" s="12">
        <v>60</v>
      </c>
      <c r="D31" s="13">
        <v>0.6</v>
      </c>
      <c r="E31" s="191" t="s">
        <v>235</v>
      </c>
      <c r="F31" s="192" t="s">
        <v>236</v>
      </c>
      <c r="G31" s="192"/>
      <c r="H31" s="85" t="s">
        <v>70</v>
      </c>
      <c r="I31" s="6">
        <f>+A31</f>
        <v>44535</v>
      </c>
      <c r="J31" s="74" t="s">
        <v>27</v>
      </c>
      <c r="N31">
        <v>2837</v>
      </c>
      <c r="O31">
        <v>1710</v>
      </c>
    </row>
    <row r="32" spans="1:15" ht="69" customHeight="1" x14ac:dyDescent="0.2">
      <c r="A32" s="6">
        <v>44656</v>
      </c>
      <c r="B32" s="12">
        <v>100</v>
      </c>
      <c r="C32" s="12">
        <v>76</v>
      </c>
      <c r="D32" s="13">
        <v>0.76</v>
      </c>
      <c r="E32" s="191" t="s">
        <v>237</v>
      </c>
      <c r="F32" s="192" t="s">
        <v>238</v>
      </c>
      <c r="G32" s="192"/>
      <c r="H32" s="85" t="s">
        <v>70</v>
      </c>
      <c r="I32" s="6">
        <f>+A32</f>
        <v>44656</v>
      </c>
      <c r="J32" s="74" t="s">
        <v>27</v>
      </c>
      <c r="N32">
        <v>6889</v>
      </c>
      <c r="O32">
        <f>+N32-O31</f>
        <v>5179</v>
      </c>
    </row>
    <row r="33" spans="1:10" ht="45" customHeight="1" x14ac:dyDescent="0.2">
      <c r="A33" s="5"/>
      <c r="B33" s="5"/>
      <c r="C33" s="5"/>
      <c r="D33" s="5"/>
      <c r="E33" s="5"/>
      <c r="F33" s="133"/>
      <c r="G33" s="133"/>
      <c r="H33" s="5"/>
      <c r="I33" s="5"/>
      <c r="J33" s="5"/>
    </row>
    <row r="34" spans="1:10" ht="45" customHeight="1" x14ac:dyDescent="0.2">
      <c r="A34" s="5"/>
      <c r="B34" s="5"/>
      <c r="C34" s="5"/>
      <c r="D34" s="5"/>
      <c r="E34" s="5"/>
      <c r="F34" s="133"/>
      <c r="G34" s="133"/>
      <c r="H34" s="5"/>
      <c r="I34" s="5"/>
      <c r="J34" s="5"/>
    </row>
    <row r="35" spans="1:10" ht="24.95" customHeight="1" x14ac:dyDescent="0.2"/>
    <row r="36" spans="1:10" ht="24.95" customHeight="1" x14ac:dyDescent="0.2"/>
    <row r="37" spans="1:10" ht="24.95" customHeight="1" x14ac:dyDescent="0.2"/>
    <row r="38" spans="1:10" ht="24.95" customHeight="1" x14ac:dyDescent="0.2"/>
    <row r="39" spans="1:10" ht="24.95" customHeight="1" x14ac:dyDescent="0.2"/>
    <row r="40" spans="1:10" ht="24.95" customHeight="1" x14ac:dyDescent="0.2"/>
    <row r="41" spans="1:10" ht="24.95" customHeight="1" x14ac:dyDescent="0.2"/>
    <row r="42" spans="1:10" ht="24.95" customHeight="1" x14ac:dyDescent="0.2"/>
    <row r="43" spans="1:10" ht="24.95" customHeight="1" x14ac:dyDescent="0.2"/>
    <row r="44" spans="1:10" ht="24.95" customHeight="1" x14ac:dyDescent="0.2"/>
  </sheetData>
  <mergeCells count="43">
    <mergeCell ref="F32:G32"/>
    <mergeCell ref="F33:G33"/>
    <mergeCell ref="F34:G34"/>
    <mergeCell ref="F28:G28"/>
    <mergeCell ref="F29:G29"/>
    <mergeCell ref="F30:G30"/>
    <mergeCell ref="F31:G31"/>
    <mergeCell ref="F24:G24"/>
    <mergeCell ref="F25:G25"/>
    <mergeCell ref="F26:G26"/>
    <mergeCell ref="F27:G27"/>
    <mergeCell ref="F21:G21"/>
    <mergeCell ref="F22:G22"/>
    <mergeCell ref="F23:G23"/>
    <mergeCell ref="A20:J20"/>
    <mergeCell ref="A17:A19"/>
    <mergeCell ref="B17:J17"/>
    <mergeCell ref="B18:J18"/>
    <mergeCell ref="B19:J19"/>
    <mergeCell ref="B14:D14"/>
    <mergeCell ref="A15:J15"/>
    <mergeCell ref="A16:J16"/>
    <mergeCell ref="B12:F12"/>
    <mergeCell ref="H12:J12"/>
    <mergeCell ref="B13:F13"/>
    <mergeCell ref="H13:J13"/>
    <mergeCell ref="B10:F10"/>
    <mergeCell ref="H10:J10"/>
    <mergeCell ref="B11:F11"/>
    <mergeCell ref="H11:J11"/>
    <mergeCell ref="A8:J8"/>
    <mergeCell ref="B9:F9"/>
    <mergeCell ref="H9:J9"/>
    <mergeCell ref="A6:A7"/>
    <mergeCell ref="B6:D7"/>
    <mergeCell ref="E6:E7"/>
    <mergeCell ref="F6:H7"/>
    <mergeCell ref="A1:J1"/>
    <mergeCell ref="A2:A4"/>
    <mergeCell ref="B2:J2"/>
    <mergeCell ref="B3:J3"/>
    <mergeCell ref="B4:J4"/>
    <mergeCell ref="B5:J5"/>
  </mergeCells>
  <phoneticPr fontId="10" type="noConversion"/>
  <dataValidations count="5">
    <dataValidation type="list" allowBlank="1" showInputMessage="1" showErrorMessage="1" errorTitle="Seleccione un valor de la lista" sqref="J6" xr:uid="{00000000-0002-0000-0600-000000000000}">
      <formula1>$K$1:$K$3</formula1>
    </dataValidation>
    <dataValidation type="list" allowBlank="1" showInputMessage="1" showErrorMessage="1" errorTitle="Seleccione un valor de la lista" sqref="J7" xr:uid="{00000000-0002-0000-0600-000001000000}">
      <formula1>$L$1:$L$2</formula1>
    </dataValidation>
    <dataValidation allowBlank="1" showInputMessage="1" showErrorMessage="1" errorTitle="Seleccionar un valor de la lista" sqref="E22:E32" xr:uid="{00000000-0002-0000-0600-000002000000}"/>
    <dataValidation type="list" allowBlank="1" showInputMessage="1" showErrorMessage="1" errorTitle="Seleccionar un valor de la lista" sqref="E33:E34" xr:uid="{00000000-0002-0000-0600-000003000000}">
      <formula1>#REF!</formula1>
    </dataValidation>
    <dataValidation type="list" allowBlank="1" showInputMessage="1" showErrorMessage="1" sqref="J22:J34" xr:uid="{00000000-0002-0000-0600-000004000000}">
      <formula1>$M$1:$M$4</formula1>
    </dataValidation>
  </dataValidations>
  <pageMargins left="0.75" right="0.75" top="0.77" bottom="1" header="0.5" footer="0.5"/>
  <pageSetup scale="51" fitToHeight="0" orientation="portrait" r:id="rId1"/>
  <headerFooter alignWithMargins="0"/>
  <drawing r:id="rId2"/>
  <legacyDrawing r:id="rId3"/>
  <oleObjects>
    <mc:AlternateContent xmlns:mc="http://schemas.openxmlformats.org/markup-compatibility/2006">
      <mc:Choice Requires="x14">
        <oleObject progId="Visio.Drawing.6" shapeId="6176" r:id="rId4">
          <objectPr defaultSize="0" autoPict="0" r:id="rId5">
            <anchor moveWithCells="1" sizeWithCells="1">
              <from>
                <xdr:col>0</xdr:col>
                <xdr:colOff>0</xdr:colOff>
                <xdr:row>1</xdr:row>
                <xdr:rowOff>9525</xdr:rowOff>
              </from>
              <to>
                <xdr:col>1</xdr:col>
                <xdr:colOff>9525</xdr:colOff>
                <xdr:row>3</xdr:row>
                <xdr:rowOff>180975</xdr:rowOff>
              </to>
            </anchor>
          </objectPr>
        </oleObject>
      </mc:Choice>
      <mc:Fallback>
        <oleObject progId="Visio.Drawing.6" shapeId="61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DATOSC03_001_2014</vt:lpstr>
      <vt:lpstr>DATOSC03_001_2015</vt:lpstr>
      <vt:lpstr>DATOSC03_001_2016</vt:lpstr>
      <vt:lpstr>DATOSC03_001_2017</vt:lpstr>
      <vt:lpstr>C03_001</vt:lpstr>
      <vt:lpstr>C03_002</vt:lpstr>
      <vt:lpstr>C03_003</vt:lpstr>
      <vt:lpstr>'C03_001'!Área_de_impresión</vt:lpstr>
      <vt:lpstr>'C03_002'!Área_de_impresión</vt:lpstr>
      <vt:lpstr>'C03_003'!Área_de_impresión</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PwC</dc:creator>
  <cp:lastModifiedBy>luzcl</cp:lastModifiedBy>
  <cp:lastPrinted>2022-04-06T03:06:44Z</cp:lastPrinted>
  <dcterms:created xsi:type="dcterms:W3CDTF">2005-02-23T21:45:27Z</dcterms:created>
  <dcterms:modified xsi:type="dcterms:W3CDTF">2022-04-06T03:06:46Z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-1768233326</vt:i4>
  </property>
  <property fmtid="{D5CDD505-2E9C-101B-9397-08002B2CF9AE}" pid="3" name="_EmailSubject">
    <vt:lpwstr>DOCUMENTO FINAL </vt:lpwstr>
  </property>
  <property fmtid="{D5CDD505-2E9C-101B-9397-08002B2CF9AE}" pid="4" name="_AuthorEmail">
    <vt:lpwstr>MSerrano@mineducacion.gov.co</vt:lpwstr>
  </property>
  <property fmtid="{D5CDD505-2E9C-101B-9397-08002B2CF9AE}" pid="5" name="_AuthorEmailDisplayName">
    <vt:lpwstr>Martha Sofía Serrano Corredor</vt:lpwstr>
  </property>
  <property fmtid="{D5CDD505-2E9C-101B-9397-08002B2CF9AE}" pid="6" name="_ReviewingToolsShownOnce">
    <vt:lpwstr/>
  </property>
</Properties>
</file>